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Tőzsdei\__Közzétételek\_2017-11-27_2017Q3-as jelentés\"/>
    </mc:Choice>
  </mc:AlternateContent>
  <bookViews>
    <workbookView xWindow="0" yWindow="0" windowWidth="28800" windowHeight="12210" activeTab="1" xr2:uid="{00000000-000D-0000-FFFF-FFFF00000000}"/>
  </bookViews>
  <sheets>
    <sheet name="szegmens PL" sheetId="3" r:id="rId1"/>
    <sheet name="consolidated BS" sheetId="1" r:id="rId2"/>
    <sheet name="consolidated PL" sheetId="2" r:id="rId3"/>
  </sheets>
  <externalReferences>
    <externalReference r:id="rId4"/>
  </externalReferences>
  <definedNames>
    <definedName name="ERTNARBSZGM">[1]SzGms!$AM$23</definedName>
    <definedName name="FRIRO15FY">#REF!</definedName>
    <definedName name="FRIRO15Q4" localSheetId="0">#REF!</definedName>
    <definedName name="FRIRO15Q4">#REF!</definedName>
    <definedName name="FRIRO16FY" localSheetId="0">#REF!</definedName>
    <definedName name="FRIRO16FY">#REF!</definedName>
    <definedName name="FRIRO16Q4" localSheetId="0">#REF!</definedName>
    <definedName name="FRIRO16Q4">#REF!</definedName>
    <definedName name="FRTRN15FY" localSheetId="0">#REF!</definedName>
    <definedName name="FRTRN15FY">#REF!</definedName>
    <definedName name="FRTRN15Q4" localSheetId="0">#REF!</definedName>
    <definedName name="FRTRN15Q4">#REF!</definedName>
    <definedName name="FRTRN16FY" localSheetId="0">#REF!</definedName>
    <definedName name="FRTRN16FY">#REF!</definedName>
    <definedName name="FRTRN16Q4" localSheetId="0">#REF!</definedName>
    <definedName name="FRTRN16Q4">#REF!</definedName>
    <definedName name="_xlnm.Print_Area" localSheetId="2">'consolidated PL'!$A$1:$J$66</definedName>
    <definedName name="REIFIRO15FY" localSheetId="0">#REF!</definedName>
    <definedName name="REIFIRO15FY">#REF!</definedName>
    <definedName name="REIFIRO15Q4" localSheetId="0">#REF!</definedName>
    <definedName name="REIFIRO15Q4">#REF!</definedName>
    <definedName name="REIFIRO16FY" localSheetId="0">#REF!</definedName>
    <definedName name="REIFIRO16FY">#REF!</definedName>
    <definedName name="REIFIRO16Q4" localSheetId="0">#REF!</definedName>
    <definedName name="REIFIRO16Q4">#REF!</definedName>
    <definedName name="REIFTRN15FY" localSheetId="0">#REF!</definedName>
    <definedName name="REIFTRN15FY">#REF!</definedName>
    <definedName name="REIFTRN15Q4" localSheetId="0">#REF!</definedName>
    <definedName name="REIFTRN15Q4">#REF!</definedName>
    <definedName name="REIFTRN16FY" localSheetId="0">#REF!</definedName>
    <definedName name="REIFTRN16FY">#REF!</definedName>
    <definedName name="REIFTRN16Q4" localSheetId="0">#REF!</definedName>
    <definedName name="REIFTRN16Q4">#REF!</definedName>
    <definedName name="REIFTRNFY15" localSheetId="0">#REF!</definedName>
    <definedName name="REIFTRNFY15">#REF!</definedName>
    <definedName name="SMRTIRO15FY" localSheetId="0">#REF!</definedName>
    <definedName name="SMRTIRO15FY">#REF!</definedName>
    <definedName name="SMRTIRO15Q4" localSheetId="0">#REF!</definedName>
    <definedName name="SMRTIRO15Q4">#REF!</definedName>
    <definedName name="SMRTIRO16FY" localSheetId="0">#REF!</definedName>
    <definedName name="SMRTIRO16FY">#REF!</definedName>
    <definedName name="SMRTIRO16Q4" localSheetId="0">#REF!</definedName>
    <definedName name="SMRTIRO16Q4">#REF!</definedName>
    <definedName name="SMRTTRN15FY" localSheetId="0">#REF!</definedName>
    <definedName name="SMRTTRN15FY">#REF!</definedName>
    <definedName name="SMRTTRN15Q4" localSheetId="0">#REF!</definedName>
    <definedName name="SMRTTRN15Q4">#REF!</definedName>
    <definedName name="SMRTTRN16FY" localSheetId="0">#REF!</definedName>
    <definedName name="SMRTTRN16FY">#REF!</definedName>
    <definedName name="SMRTTRN16Q4" localSheetId="0">#REF!</definedName>
    <definedName name="SMRTTRN16Q4">#REF!</definedName>
    <definedName name="SUPIRO15FY" localSheetId="0">#REF!</definedName>
    <definedName name="SUPIRO15FY">#REF!</definedName>
    <definedName name="SUPIRO15Q4" localSheetId="0">#REF!</definedName>
    <definedName name="SUPIRO15Q4">#REF!</definedName>
    <definedName name="SUPIRO16FY" localSheetId="0">#REF!</definedName>
    <definedName name="SUPIRO16FY">#REF!</definedName>
    <definedName name="SUPIRO16Q4" localSheetId="0">#REF!</definedName>
    <definedName name="SUPIRO16Q4">#REF!</definedName>
    <definedName name="SUPTRN15FY" localSheetId="0">#REF!</definedName>
    <definedName name="SUPTRN15FY">#REF!</definedName>
    <definedName name="SUPTRN15Q4" localSheetId="0">#REF!</definedName>
    <definedName name="SUPTRN15Q4">#REF!</definedName>
    <definedName name="SUPTRN16FY" localSheetId="0">#REF!</definedName>
    <definedName name="SUPTRN16FY">#REF!</definedName>
    <definedName name="SUPTRN16Q4" localSheetId="0">#REF!</definedName>
    <definedName name="SUPTRN16Q4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3" l="1"/>
  <c r="L95" i="3" s="1"/>
  <c r="D95" i="3"/>
  <c r="K94" i="3"/>
  <c r="L94" i="3" s="1"/>
  <c r="K90" i="3"/>
  <c r="L90" i="3" s="1"/>
  <c r="L87" i="3"/>
  <c r="K87" i="3"/>
  <c r="J87" i="3"/>
  <c r="I87" i="3"/>
  <c r="H87" i="3"/>
  <c r="G87" i="3"/>
  <c r="D87" i="3"/>
  <c r="C87" i="3"/>
  <c r="D81" i="3"/>
  <c r="K80" i="3"/>
  <c r="L80" i="3" s="1"/>
  <c r="K76" i="3"/>
  <c r="L76" i="3" s="1"/>
  <c r="K75" i="3"/>
  <c r="L75" i="3" s="1"/>
  <c r="C78" i="3"/>
  <c r="L73" i="3"/>
  <c r="K73" i="3"/>
  <c r="J73" i="3"/>
  <c r="I73" i="3"/>
  <c r="H73" i="3"/>
  <c r="G73" i="3"/>
  <c r="D73" i="3"/>
  <c r="C73" i="3"/>
  <c r="K66" i="3"/>
  <c r="L66" i="3" s="1"/>
  <c r="D66" i="3"/>
  <c r="E66" i="3" s="1"/>
  <c r="F66" i="3" s="1"/>
  <c r="K61" i="3"/>
  <c r="L61" i="3" s="1"/>
  <c r="D61" i="3"/>
  <c r="E61" i="3" s="1"/>
  <c r="F61" i="3" s="1"/>
  <c r="L59" i="3"/>
  <c r="K59" i="3"/>
  <c r="J59" i="3"/>
  <c r="I59" i="3"/>
  <c r="H59" i="3"/>
  <c r="G59" i="3"/>
  <c r="D59" i="3"/>
  <c r="C59" i="3"/>
  <c r="D53" i="3"/>
  <c r="K52" i="3"/>
  <c r="L52" i="3" s="1"/>
  <c r="K48" i="3"/>
  <c r="L48" i="3" s="1"/>
  <c r="D48" i="3"/>
  <c r="L45" i="3"/>
  <c r="K45" i="3"/>
  <c r="J45" i="3"/>
  <c r="I45" i="3"/>
  <c r="H45" i="3"/>
  <c r="G45" i="3"/>
  <c r="D45" i="3"/>
  <c r="C45" i="3"/>
  <c r="I42" i="3"/>
  <c r="H42" i="3"/>
  <c r="D38" i="3"/>
  <c r="K34" i="3"/>
  <c r="L34" i="3" s="1"/>
  <c r="D34" i="3"/>
  <c r="E34" i="3" s="1"/>
  <c r="F34" i="3" s="1"/>
  <c r="J36" i="3"/>
  <c r="J41" i="3" s="1"/>
  <c r="L31" i="3"/>
  <c r="K31" i="3"/>
  <c r="J31" i="3"/>
  <c r="I31" i="3"/>
  <c r="H31" i="3"/>
  <c r="G31" i="3"/>
  <c r="D31" i="3"/>
  <c r="C31" i="3"/>
  <c r="B42" i="3"/>
  <c r="K25" i="3"/>
  <c r="L25" i="3" s="1"/>
  <c r="K24" i="3"/>
  <c r="L24" i="3" s="1"/>
  <c r="L17" i="3"/>
  <c r="K17" i="3"/>
  <c r="J17" i="3"/>
  <c r="I17" i="3"/>
  <c r="H17" i="3"/>
  <c r="G17" i="3"/>
  <c r="D17" i="3"/>
  <c r="C17" i="3"/>
  <c r="I13" i="3"/>
  <c r="H13" i="3"/>
  <c r="G13" i="3"/>
  <c r="I11" i="3"/>
  <c r="H11" i="3"/>
  <c r="G11" i="3"/>
  <c r="I10" i="3"/>
  <c r="H10" i="3"/>
  <c r="H8" i="3"/>
  <c r="G8" i="3"/>
  <c r="I6" i="3"/>
  <c r="H6" i="3"/>
  <c r="G6" i="3"/>
  <c r="I5" i="3"/>
  <c r="H5" i="3"/>
  <c r="G5" i="3"/>
  <c r="C5" i="3"/>
  <c r="I8" i="3" l="1"/>
  <c r="I9" i="3" s="1"/>
  <c r="H9" i="3"/>
  <c r="C10" i="3"/>
  <c r="E48" i="3"/>
  <c r="F48" i="3" s="1"/>
  <c r="C64" i="3"/>
  <c r="C69" i="3" s="1"/>
  <c r="D90" i="3"/>
  <c r="E90" i="3" s="1"/>
  <c r="F90" i="3" s="1"/>
  <c r="J92" i="3"/>
  <c r="K92" i="3" s="1"/>
  <c r="L92" i="3" s="1"/>
  <c r="J22" i="3"/>
  <c r="J27" i="3" s="1"/>
  <c r="K27" i="3" s="1"/>
  <c r="L27" i="3" s="1"/>
  <c r="D24" i="3"/>
  <c r="E24" i="3" s="1"/>
  <c r="F24" i="3" s="1"/>
  <c r="J50" i="3"/>
  <c r="J55" i="3" s="1"/>
  <c r="E53" i="3"/>
  <c r="F53" i="3" s="1"/>
  <c r="C6" i="3"/>
  <c r="D25" i="3"/>
  <c r="E25" i="3" s="1"/>
  <c r="F25" i="3" s="1"/>
  <c r="E38" i="3"/>
  <c r="F38" i="3" s="1"/>
  <c r="K38" i="3"/>
  <c r="L38" i="3" s="1"/>
  <c r="K53" i="3"/>
  <c r="L53" i="3" s="1"/>
  <c r="J78" i="3"/>
  <c r="K78" i="3" s="1"/>
  <c r="L78" i="3" s="1"/>
  <c r="G9" i="3"/>
  <c r="J64" i="3"/>
  <c r="K64" i="3" s="1"/>
  <c r="L64" i="3" s="1"/>
  <c r="D76" i="3"/>
  <c r="E76" i="3" s="1"/>
  <c r="F76" i="3" s="1"/>
  <c r="E95" i="3"/>
  <c r="F95" i="3" s="1"/>
  <c r="D19" i="3"/>
  <c r="E19" i="3" s="1"/>
  <c r="F19" i="3" s="1"/>
  <c r="K19" i="3"/>
  <c r="L19" i="3" s="1"/>
  <c r="G10" i="3"/>
  <c r="D75" i="3"/>
  <c r="K81" i="3"/>
  <c r="L81" i="3" s="1"/>
  <c r="D89" i="3"/>
  <c r="K41" i="3"/>
  <c r="L41" i="3" s="1"/>
  <c r="J42" i="3"/>
  <c r="K39" i="3"/>
  <c r="L39" i="3" s="1"/>
  <c r="D39" i="3"/>
  <c r="E39" i="3" s="1"/>
  <c r="F39" i="3" s="1"/>
  <c r="C79" i="3"/>
  <c r="C22" i="3"/>
  <c r="K36" i="3"/>
  <c r="L36" i="3" s="1"/>
  <c r="C11" i="3"/>
  <c r="J10" i="3"/>
  <c r="K10" i="3" s="1"/>
  <c r="L10" i="3" s="1"/>
  <c r="K33" i="3"/>
  <c r="L33" i="3" s="1"/>
  <c r="D33" i="3"/>
  <c r="C50" i="3"/>
  <c r="K67" i="3"/>
  <c r="L67" i="3" s="1"/>
  <c r="D67" i="3"/>
  <c r="E67" i="3" s="1"/>
  <c r="F67" i="3" s="1"/>
  <c r="D80" i="3"/>
  <c r="C83" i="3"/>
  <c r="K89" i="3"/>
  <c r="L89" i="3" s="1"/>
  <c r="D94" i="3"/>
  <c r="E94" i="3" s="1"/>
  <c r="F94" i="3" s="1"/>
  <c r="J37" i="3"/>
  <c r="C36" i="3"/>
  <c r="K47" i="3"/>
  <c r="L47" i="3" s="1"/>
  <c r="D52" i="3"/>
  <c r="E81" i="3"/>
  <c r="F81" i="3" s="1"/>
  <c r="J5" i="3"/>
  <c r="J11" i="3"/>
  <c r="K11" i="3" s="1"/>
  <c r="L11" i="3" s="1"/>
  <c r="K20" i="3"/>
  <c r="L20" i="3" s="1"/>
  <c r="D20" i="3"/>
  <c r="J6" i="3"/>
  <c r="K6" i="3" s="1"/>
  <c r="L6" i="3" s="1"/>
  <c r="D47" i="3"/>
  <c r="D50" i="3" s="1"/>
  <c r="K62" i="3"/>
  <c r="L62" i="3" s="1"/>
  <c r="D62" i="3"/>
  <c r="D64" i="3" s="1"/>
  <c r="C92" i="3"/>
  <c r="C66" i="2"/>
  <c r="G64" i="2"/>
  <c r="C64" i="2"/>
  <c r="C63" i="2"/>
  <c r="C61" i="2"/>
  <c r="E59" i="2"/>
  <c r="C59" i="2"/>
  <c r="G58" i="2"/>
  <c r="E58" i="2"/>
  <c r="D58" i="2"/>
  <c r="C58" i="2"/>
  <c r="H57" i="2"/>
  <c r="G57" i="2"/>
  <c r="D57" i="2"/>
  <c r="C57" i="2"/>
  <c r="H55" i="2"/>
  <c r="G55" i="2"/>
  <c r="D55" i="2"/>
  <c r="C55" i="2"/>
  <c r="H53" i="2"/>
  <c r="G53" i="2"/>
  <c r="D53" i="2"/>
  <c r="C53" i="2"/>
  <c r="H52" i="2"/>
  <c r="G52" i="2"/>
  <c r="D52" i="2"/>
  <c r="C52" i="2"/>
  <c r="H51" i="2"/>
  <c r="G51" i="2"/>
  <c r="D51" i="2"/>
  <c r="C51" i="2"/>
  <c r="H50" i="2"/>
  <c r="G50" i="2"/>
  <c r="D50" i="2"/>
  <c r="C50" i="2"/>
  <c r="H49" i="2"/>
  <c r="G49" i="2"/>
  <c r="D49" i="2"/>
  <c r="C49" i="2"/>
  <c r="H48" i="2"/>
  <c r="G48" i="2"/>
  <c r="D48" i="2"/>
  <c r="C48" i="2"/>
  <c r="H47" i="2"/>
  <c r="G47" i="2"/>
  <c r="D47" i="2"/>
  <c r="C47" i="2"/>
  <c r="H46" i="2"/>
  <c r="G46" i="2"/>
  <c r="D46" i="2"/>
  <c r="C46" i="2"/>
  <c r="H45" i="2"/>
  <c r="G45" i="2"/>
  <c r="D45" i="2"/>
  <c r="C45" i="2"/>
  <c r="H44" i="2"/>
  <c r="G44" i="2"/>
  <c r="D44" i="2"/>
  <c r="C44" i="2"/>
  <c r="H43" i="2"/>
  <c r="G43" i="2"/>
  <c r="D43" i="2"/>
  <c r="C43" i="2"/>
  <c r="I42" i="2"/>
  <c r="H42" i="2"/>
  <c r="G42" i="2"/>
  <c r="E42" i="2"/>
  <c r="H32" i="2"/>
  <c r="I32" i="2" s="1"/>
  <c r="I66" i="2" s="1"/>
  <c r="G66" i="2"/>
  <c r="F66" i="2"/>
  <c r="D32" i="2"/>
  <c r="B66" i="2"/>
  <c r="G63" i="2"/>
  <c r="G61" i="2"/>
  <c r="G59" i="2"/>
  <c r="D24" i="2"/>
  <c r="B58" i="2"/>
  <c r="I23" i="2"/>
  <c r="I57" i="2" s="1"/>
  <c r="H23" i="2"/>
  <c r="F57" i="2"/>
  <c r="E23" i="2"/>
  <c r="E57" i="2" s="1"/>
  <c r="D23" i="2"/>
  <c r="B57" i="2"/>
  <c r="I21" i="2"/>
  <c r="I55" i="2" s="1"/>
  <c r="H21" i="2"/>
  <c r="F55" i="2"/>
  <c r="E21" i="2"/>
  <c r="E55" i="2" s="1"/>
  <c r="D21" i="2"/>
  <c r="B55" i="2"/>
  <c r="I19" i="2"/>
  <c r="I53" i="2" s="1"/>
  <c r="H19" i="2"/>
  <c r="F53" i="2"/>
  <c r="E19" i="2"/>
  <c r="E53" i="2" s="1"/>
  <c r="D19" i="2"/>
  <c r="B53" i="2"/>
  <c r="I18" i="2"/>
  <c r="I52" i="2" s="1"/>
  <c r="H18" i="2"/>
  <c r="F52" i="2"/>
  <c r="E18" i="2"/>
  <c r="E52" i="2" s="1"/>
  <c r="D18" i="2"/>
  <c r="B52" i="2"/>
  <c r="I17" i="2"/>
  <c r="I51" i="2" s="1"/>
  <c r="H17" i="2"/>
  <c r="F51" i="2"/>
  <c r="E17" i="2"/>
  <c r="E51" i="2" s="1"/>
  <c r="D17" i="2"/>
  <c r="B51" i="2"/>
  <c r="I16" i="2"/>
  <c r="I50" i="2" s="1"/>
  <c r="H16" i="2"/>
  <c r="F50" i="2"/>
  <c r="E16" i="2"/>
  <c r="E50" i="2" s="1"/>
  <c r="D16" i="2"/>
  <c r="B50" i="2"/>
  <c r="I15" i="2"/>
  <c r="I49" i="2" s="1"/>
  <c r="H15" i="2"/>
  <c r="F49" i="2"/>
  <c r="E15" i="2"/>
  <c r="E49" i="2" s="1"/>
  <c r="D15" i="2"/>
  <c r="B49" i="2"/>
  <c r="I14" i="2"/>
  <c r="I48" i="2" s="1"/>
  <c r="H14" i="2"/>
  <c r="F48" i="2"/>
  <c r="E14" i="2"/>
  <c r="E48" i="2" s="1"/>
  <c r="D14" i="2"/>
  <c r="B48" i="2"/>
  <c r="I13" i="2"/>
  <c r="I47" i="2" s="1"/>
  <c r="H13" i="2"/>
  <c r="F47" i="2"/>
  <c r="E13" i="2"/>
  <c r="E47" i="2" s="1"/>
  <c r="D13" i="2"/>
  <c r="B47" i="2"/>
  <c r="I12" i="2"/>
  <c r="I46" i="2" s="1"/>
  <c r="H12" i="2"/>
  <c r="F46" i="2"/>
  <c r="E12" i="2"/>
  <c r="E46" i="2" s="1"/>
  <c r="D12" i="2"/>
  <c r="B46" i="2"/>
  <c r="I11" i="2"/>
  <c r="I45" i="2" s="1"/>
  <c r="H11" i="2"/>
  <c r="F45" i="2"/>
  <c r="E11" i="2"/>
  <c r="E45" i="2" s="1"/>
  <c r="D11" i="2"/>
  <c r="B45" i="2"/>
  <c r="I10" i="2"/>
  <c r="I44" i="2" s="1"/>
  <c r="H10" i="2"/>
  <c r="F44" i="2"/>
  <c r="E10" i="2"/>
  <c r="E44" i="2" s="1"/>
  <c r="D10" i="2"/>
  <c r="B44" i="2"/>
  <c r="I9" i="2"/>
  <c r="I43" i="2" s="1"/>
  <c r="H9" i="2"/>
  <c r="F43" i="2"/>
  <c r="E9" i="2"/>
  <c r="E43" i="2" s="1"/>
  <c r="D9" i="2"/>
  <c r="B43" i="2"/>
  <c r="H8" i="2"/>
  <c r="F42" i="2"/>
  <c r="C42" i="2"/>
  <c r="G40" i="2"/>
  <c r="C40" i="2"/>
  <c r="G39" i="2"/>
  <c r="C39" i="2"/>
  <c r="I55" i="1"/>
  <c r="C55" i="1"/>
  <c r="I53" i="1"/>
  <c r="I52" i="1"/>
  <c r="I51" i="1"/>
  <c r="I50" i="1"/>
  <c r="C50" i="1"/>
  <c r="C49" i="1"/>
  <c r="I48" i="1"/>
  <c r="C48" i="1"/>
  <c r="I47" i="1"/>
  <c r="C47" i="1"/>
  <c r="I46" i="1"/>
  <c r="C46" i="1"/>
  <c r="C45" i="1"/>
  <c r="I44" i="1"/>
  <c r="C44" i="1"/>
  <c r="I43" i="1"/>
  <c r="C43" i="1"/>
  <c r="I42" i="1"/>
  <c r="I41" i="1"/>
  <c r="C41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D26" i="1"/>
  <c r="H53" i="1"/>
  <c r="H52" i="1"/>
  <c r="J22" i="1"/>
  <c r="J21" i="1"/>
  <c r="J50" i="1" s="1"/>
  <c r="B50" i="1"/>
  <c r="B49" i="1"/>
  <c r="J19" i="1"/>
  <c r="D19" i="1"/>
  <c r="D48" i="1" s="1"/>
  <c r="J18" i="1"/>
  <c r="J47" i="1" s="1"/>
  <c r="B47" i="1"/>
  <c r="J17" i="1"/>
  <c r="D17" i="1"/>
  <c r="D46" i="1" s="1"/>
  <c r="B45" i="1"/>
  <c r="H44" i="1"/>
  <c r="D15" i="1"/>
  <c r="J14" i="1"/>
  <c r="J43" i="1" s="1"/>
  <c r="D14" i="1"/>
  <c r="D43" i="1" s="1"/>
  <c r="H42" i="1"/>
  <c r="H41" i="1"/>
  <c r="D12" i="1"/>
  <c r="D41" i="1" s="1"/>
  <c r="D11" i="1"/>
  <c r="D40" i="1" s="1"/>
  <c r="H39" i="1"/>
  <c r="D10" i="1"/>
  <c r="J9" i="1"/>
  <c r="J38" i="1" s="1"/>
  <c r="B38" i="1"/>
  <c r="H37" i="1"/>
  <c r="B37" i="1"/>
  <c r="B36" i="1"/>
  <c r="H35" i="1"/>
  <c r="B35" i="1"/>
  <c r="D5" i="1"/>
  <c r="E5" i="1" s="1"/>
  <c r="E34" i="1" s="1"/>
  <c r="B34" i="1"/>
  <c r="H33" i="1"/>
  <c r="B33" i="1"/>
  <c r="J69" i="3" l="1"/>
  <c r="J97" i="3"/>
  <c r="K97" i="3" s="1"/>
  <c r="L97" i="3" s="1"/>
  <c r="K50" i="3"/>
  <c r="L50" i="3" s="1"/>
  <c r="D92" i="3"/>
  <c r="D97" i="3" s="1"/>
  <c r="J83" i="3"/>
  <c r="J23" i="3"/>
  <c r="C65" i="3"/>
  <c r="K22" i="3"/>
  <c r="L22" i="3" s="1"/>
  <c r="E89" i="3"/>
  <c r="F89" i="3" s="1"/>
  <c r="D78" i="3"/>
  <c r="E75" i="3"/>
  <c r="F75" i="3" s="1"/>
  <c r="D6" i="3"/>
  <c r="E62" i="3"/>
  <c r="F62" i="3" s="1"/>
  <c r="C55" i="3"/>
  <c r="C51" i="3"/>
  <c r="E50" i="3"/>
  <c r="F50" i="3" s="1"/>
  <c r="K83" i="3"/>
  <c r="L83" i="3" s="1"/>
  <c r="C97" i="3"/>
  <c r="C93" i="3"/>
  <c r="D55" i="3"/>
  <c r="D51" i="3"/>
  <c r="E33" i="3"/>
  <c r="D36" i="3"/>
  <c r="E36" i="3" s="1"/>
  <c r="F36" i="3" s="1"/>
  <c r="D5" i="3"/>
  <c r="C8" i="3"/>
  <c r="C23" i="3"/>
  <c r="C27" i="3"/>
  <c r="D69" i="3"/>
  <c r="D65" i="3"/>
  <c r="D10" i="3"/>
  <c r="E52" i="3"/>
  <c r="K55" i="3"/>
  <c r="L55" i="3" s="1"/>
  <c r="D22" i="3"/>
  <c r="J8" i="3"/>
  <c r="K5" i="3"/>
  <c r="L5" i="3" s="1"/>
  <c r="E80" i="3"/>
  <c r="F80" i="3" s="1"/>
  <c r="C37" i="3"/>
  <c r="C41" i="3"/>
  <c r="E64" i="3"/>
  <c r="F64" i="3" s="1"/>
  <c r="E47" i="3"/>
  <c r="F47" i="3" s="1"/>
  <c r="E20" i="3"/>
  <c r="D11" i="3"/>
  <c r="E11" i="3"/>
  <c r="B43" i="1"/>
  <c r="J24" i="1"/>
  <c r="J53" i="1" s="1"/>
  <c r="B46" i="1"/>
  <c r="B40" i="1"/>
  <c r="D7" i="1"/>
  <c r="E7" i="1" s="1"/>
  <c r="E36" i="1" s="1"/>
  <c r="D16" i="1"/>
  <c r="D45" i="1" s="1"/>
  <c r="H47" i="1"/>
  <c r="H50" i="1"/>
  <c r="D9" i="1"/>
  <c r="D38" i="1" s="1"/>
  <c r="B39" i="1"/>
  <c r="D21" i="1"/>
  <c r="D50" i="1" s="1"/>
  <c r="D34" i="1"/>
  <c r="B48" i="1"/>
  <c r="B55" i="1"/>
  <c r="D39" i="1"/>
  <c r="E10" i="1"/>
  <c r="E39" i="1" s="1"/>
  <c r="D44" i="1"/>
  <c r="E15" i="1"/>
  <c r="E44" i="1" s="1"/>
  <c r="H34" i="1"/>
  <c r="J5" i="1"/>
  <c r="J46" i="1"/>
  <c r="K17" i="1"/>
  <c r="K46" i="1" s="1"/>
  <c r="J48" i="1"/>
  <c r="K19" i="1"/>
  <c r="K48" i="1" s="1"/>
  <c r="J51" i="1"/>
  <c r="K22" i="1"/>
  <c r="K51" i="1" s="1"/>
  <c r="H55" i="1"/>
  <c r="J26" i="1"/>
  <c r="D36" i="1"/>
  <c r="H43" i="1"/>
  <c r="H48" i="1"/>
  <c r="D4" i="1"/>
  <c r="J6" i="1"/>
  <c r="D8" i="1"/>
  <c r="K9" i="1"/>
  <c r="K38" i="1" s="1"/>
  <c r="J10" i="1"/>
  <c r="E11" i="1"/>
  <c r="E40" i="1" s="1"/>
  <c r="J12" i="1"/>
  <c r="K14" i="1"/>
  <c r="K43" i="1" s="1"/>
  <c r="J15" i="1"/>
  <c r="K18" i="1"/>
  <c r="K47" i="1" s="1"/>
  <c r="K24" i="1"/>
  <c r="K53" i="1" s="1"/>
  <c r="H51" i="1"/>
  <c r="H36" i="1"/>
  <c r="J7" i="1"/>
  <c r="D18" i="1"/>
  <c r="D20" i="1"/>
  <c r="J23" i="1"/>
  <c r="D55" i="1"/>
  <c r="H38" i="1"/>
  <c r="B44" i="1"/>
  <c r="E32" i="2"/>
  <c r="E66" i="2" s="1"/>
  <c r="D66" i="2"/>
  <c r="J4" i="1"/>
  <c r="D6" i="1"/>
  <c r="J8" i="1"/>
  <c r="E9" i="1"/>
  <c r="E38" i="1" s="1"/>
  <c r="E12" i="1"/>
  <c r="E41" i="1" s="1"/>
  <c r="J13" i="1"/>
  <c r="E14" i="1"/>
  <c r="E43" i="1" s="1"/>
  <c r="E17" i="1"/>
  <c r="E46" i="1" s="1"/>
  <c r="E19" i="1"/>
  <c r="E48" i="1" s="1"/>
  <c r="K21" i="1"/>
  <c r="K50" i="1" s="1"/>
  <c r="E26" i="1"/>
  <c r="E55" i="1" s="1"/>
  <c r="B41" i="1"/>
  <c r="H46" i="1"/>
  <c r="H25" i="2"/>
  <c r="F59" i="2"/>
  <c r="H27" i="2"/>
  <c r="F61" i="2"/>
  <c r="H29" i="2"/>
  <c r="F63" i="2"/>
  <c r="F64" i="2"/>
  <c r="H30" i="2"/>
  <c r="H5" i="2"/>
  <c r="F39" i="2"/>
  <c r="H6" i="2"/>
  <c r="F40" i="2"/>
  <c r="B59" i="2"/>
  <c r="D25" i="2"/>
  <c r="D59" i="2" s="1"/>
  <c r="D27" i="2"/>
  <c r="B61" i="2"/>
  <c r="D29" i="2"/>
  <c r="B63" i="2"/>
  <c r="D30" i="2"/>
  <c r="B64" i="2"/>
  <c r="D5" i="2"/>
  <c r="B39" i="2"/>
  <c r="D6" i="2"/>
  <c r="B40" i="2"/>
  <c r="D8" i="2"/>
  <c r="D42" i="2" s="1"/>
  <c r="B42" i="2"/>
  <c r="F58" i="2"/>
  <c r="H24" i="2"/>
  <c r="H66" i="2"/>
  <c r="K69" i="3" l="1"/>
  <c r="L69" i="3" s="1"/>
  <c r="J13" i="3"/>
  <c r="E69" i="3"/>
  <c r="F69" i="3" s="1"/>
  <c r="D93" i="3"/>
  <c r="E92" i="3"/>
  <c r="F92" i="3" s="1"/>
  <c r="D79" i="3"/>
  <c r="E78" i="3"/>
  <c r="F78" i="3" s="1"/>
  <c r="D83" i="3"/>
  <c r="D27" i="3"/>
  <c r="E27" i="3" s="1"/>
  <c r="F27" i="3" s="1"/>
  <c r="D23" i="3"/>
  <c r="D8" i="3"/>
  <c r="D9" i="3" s="1"/>
  <c r="F20" i="3"/>
  <c r="E6" i="3"/>
  <c r="F6" i="3" s="1"/>
  <c r="F52" i="3"/>
  <c r="E10" i="3"/>
  <c r="F10" i="3" s="1"/>
  <c r="C9" i="3"/>
  <c r="E22" i="3"/>
  <c r="F22" i="3" s="1"/>
  <c r="E97" i="3"/>
  <c r="F97" i="3" s="1"/>
  <c r="J9" i="3"/>
  <c r="K8" i="3"/>
  <c r="L8" i="3" s="1"/>
  <c r="D41" i="3"/>
  <c r="D42" i="3" s="1"/>
  <c r="D37" i="3"/>
  <c r="F33" i="3"/>
  <c r="E5" i="3"/>
  <c r="F5" i="3" s="1"/>
  <c r="F11" i="3"/>
  <c r="G42" i="3"/>
  <c r="C42" i="3"/>
  <c r="C13" i="3"/>
  <c r="E55" i="3"/>
  <c r="F55" i="3" s="1"/>
  <c r="E21" i="1"/>
  <c r="E50" i="1" s="1"/>
  <c r="E16" i="1"/>
  <c r="E45" i="1" s="1"/>
  <c r="E30" i="2"/>
  <c r="E64" i="2" s="1"/>
  <c r="D64" i="2"/>
  <c r="I6" i="2"/>
  <c r="I40" i="2" s="1"/>
  <c r="H40" i="2"/>
  <c r="I27" i="2"/>
  <c r="I61" i="2" s="1"/>
  <c r="H61" i="2"/>
  <c r="J35" i="1"/>
  <c r="K6" i="1"/>
  <c r="K35" i="1" s="1"/>
  <c r="J37" i="1"/>
  <c r="K8" i="1"/>
  <c r="K37" i="1" s="1"/>
  <c r="K7" i="1"/>
  <c r="K36" i="1" s="1"/>
  <c r="J36" i="1"/>
  <c r="J44" i="1"/>
  <c r="K15" i="1"/>
  <c r="K44" i="1" s="1"/>
  <c r="J39" i="1"/>
  <c r="K10" i="1"/>
  <c r="K39" i="1" s="1"/>
  <c r="E4" i="1"/>
  <c r="E33" i="1" s="1"/>
  <c r="D33" i="1"/>
  <c r="E5" i="2"/>
  <c r="E39" i="2" s="1"/>
  <c r="D39" i="2"/>
  <c r="E29" i="2"/>
  <c r="E63" i="2" s="1"/>
  <c r="D63" i="2"/>
  <c r="I5" i="2"/>
  <c r="I39" i="2" s="1"/>
  <c r="H39" i="2"/>
  <c r="I29" i="2"/>
  <c r="I63" i="2" s="1"/>
  <c r="H63" i="2"/>
  <c r="I25" i="2"/>
  <c r="I59" i="2" s="1"/>
  <c r="H59" i="2"/>
  <c r="J42" i="1"/>
  <c r="K13" i="1"/>
  <c r="K42" i="1" s="1"/>
  <c r="E6" i="1"/>
  <c r="E35" i="1" s="1"/>
  <c r="D35" i="1"/>
  <c r="J52" i="1"/>
  <c r="K23" i="1"/>
  <c r="K52" i="1" s="1"/>
  <c r="J55" i="1"/>
  <c r="K26" i="1"/>
  <c r="K55" i="1" s="1"/>
  <c r="J34" i="1"/>
  <c r="K5" i="1"/>
  <c r="K34" i="1" s="1"/>
  <c r="E6" i="2"/>
  <c r="E40" i="2" s="1"/>
  <c r="D40" i="2"/>
  <c r="E27" i="2"/>
  <c r="E61" i="2" s="1"/>
  <c r="D61" i="2"/>
  <c r="D47" i="1"/>
  <c r="E18" i="1"/>
  <c r="E47" i="1" s="1"/>
  <c r="H58" i="2"/>
  <c r="I24" i="2"/>
  <c r="I58" i="2" s="1"/>
  <c r="I30" i="2"/>
  <c r="I64" i="2" s="1"/>
  <c r="H64" i="2"/>
  <c r="J33" i="1"/>
  <c r="K4" i="1"/>
  <c r="K33" i="1" s="1"/>
  <c r="D49" i="1"/>
  <c r="E20" i="1"/>
  <c r="E49" i="1" s="1"/>
  <c r="J41" i="1"/>
  <c r="K12" i="1"/>
  <c r="K41" i="1" s="1"/>
  <c r="E8" i="1"/>
  <c r="E37" i="1" s="1"/>
  <c r="D37" i="1"/>
  <c r="K13" i="3" l="1"/>
  <c r="L13" i="3" s="1"/>
  <c r="E83" i="3"/>
  <c r="F83" i="3" s="1"/>
  <c r="E41" i="3"/>
  <c r="F41" i="3" s="1"/>
  <c r="E8" i="3"/>
  <c r="F8" i="3" s="1"/>
  <c r="D13" i="3"/>
  <c r="E13" i="3" l="1"/>
  <c r="F13" i="3" s="1"/>
</calcChain>
</file>

<file path=xl/sharedStrings.xml><?xml version="1.0" encoding="utf-8"?>
<sst xmlns="http://schemas.openxmlformats.org/spreadsheetml/2006/main" count="261" uniqueCount="170">
  <si>
    <t>Konszolidált mérleg</t>
  </si>
  <si>
    <t>2017.</t>
  </si>
  <si>
    <t>2016.</t>
  </si>
  <si>
    <t>Változás</t>
  </si>
  <si>
    <t>adatok ezer forintban</t>
  </si>
  <si>
    <t>(nem auditált)</t>
  </si>
  <si>
    <t>(auditált)</t>
  </si>
  <si>
    <t>eFt</t>
  </si>
  <si>
    <t>%</t>
  </si>
  <si>
    <t>Immateriális javak</t>
  </si>
  <si>
    <t>Jegyzett tőke</t>
  </si>
  <si>
    <t>Goodwill</t>
  </si>
  <si>
    <t>Tőketartalék</t>
  </si>
  <si>
    <t>Befektetési célú ingatlanok</t>
  </si>
  <si>
    <t>Átváltási tartalék</t>
  </si>
  <si>
    <t>Ingatlanok</t>
  </si>
  <si>
    <t>Eredménytartalék</t>
  </si>
  <si>
    <t>Gépek és berendezések</t>
  </si>
  <si>
    <t>Anyavállalatra jutó saját tőke</t>
  </si>
  <si>
    <t>Befektetés közös vállalkozásban</t>
  </si>
  <si>
    <t>Nem ellenőrzésre jogosító részesedés</t>
  </si>
  <si>
    <t>Halasztott adó követelések</t>
  </si>
  <si>
    <t>Saját tőke</t>
  </si>
  <si>
    <t>Pénzügyi eszközök</t>
  </si>
  <si>
    <t>Éven túli eszközök</t>
  </si>
  <si>
    <t>Hosszú lejáratú hitelek, kölcsönök</t>
  </si>
  <si>
    <t>Halasztott adó kötelezettségek</t>
  </si>
  <si>
    <t>Készletek</t>
  </si>
  <si>
    <t>Egyéb hosszú lejáratú kötelezettségek</t>
  </si>
  <si>
    <t>Vevőkövetelések</t>
  </si>
  <si>
    <t>Hosszú lejáratú kötelezettségek</t>
  </si>
  <si>
    <t>Követelések kapcsolt vállalkozással szemben</t>
  </si>
  <si>
    <t xml:space="preserve">Egyéb rövid lejáratú követelések </t>
  </si>
  <si>
    <t>Rövid lejáratú hitelek és kölcsönök</t>
  </si>
  <si>
    <t>Tényleges jövedelemadó követelések</t>
  </si>
  <si>
    <t>Szállítói kötelezettségek</t>
  </si>
  <si>
    <t>Aktív időbeli elhatárolások</t>
  </si>
  <si>
    <t>Kötelezettségek kapcsolt vállalkozással szemben</t>
  </si>
  <si>
    <t>Pénzeszközök és pénzeszköz-egyenértékesek</t>
  </si>
  <si>
    <t>Forgóeszközök</t>
  </si>
  <si>
    <t>Egyéb kötelezettségek</t>
  </si>
  <si>
    <t>Tényleges jövedelemadó kötelezettségek</t>
  </si>
  <si>
    <t>Passzív időbeli elhatárolások</t>
  </si>
  <si>
    <t>Rövid lejáratú kötelezettségek</t>
  </si>
  <si>
    <t>Eszközök összesen</t>
  </si>
  <si>
    <t>Kötelezettségek és saját tőke összesen</t>
  </si>
  <si>
    <t>Consolidated balance sheet
data in thHUF</t>
  </si>
  <si>
    <t>30. September 2017                     (not audited)</t>
  </si>
  <si>
    <t>2016. December 31. (audited)</t>
  </si>
  <si>
    <t>Variance</t>
  </si>
  <si>
    <t xml:space="preserve">31. December 2016
(audited)
</t>
  </si>
  <si>
    <t>thHUF</t>
  </si>
  <si>
    <t>Other intangible assets</t>
  </si>
  <si>
    <t>Share capital</t>
  </si>
  <si>
    <t>Share premium</t>
  </si>
  <si>
    <t>Investment property</t>
  </si>
  <si>
    <t>Other reserves</t>
  </si>
  <si>
    <t>Property, plant</t>
  </si>
  <si>
    <t>Retained earnings</t>
  </si>
  <si>
    <t>Equipment</t>
  </si>
  <si>
    <t>Equity attributable to the owners of the Company</t>
  </si>
  <si>
    <t>Investment in a joint venture</t>
  </si>
  <si>
    <t>Non-controlling interests</t>
  </si>
  <si>
    <t>Deferred tax assets</t>
  </si>
  <si>
    <t>Total equity</t>
  </si>
  <si>
    <t>Other financial assets</t>
  </si>
  <si>
    <t>Non-current assets</t>
  </si>
  <si>
    <t>Borrowings</t>
  </si>
  <si>
    <t> </t>
  </si>
  <si>
    <t>Deferred tax liabilities</t>
  </si>
  <si>
    <t>Inventories</t>
  </si>
  <si>
    <t>Other non-current liabilities</t>
  </si>
  <si>
    <t>Trade receivables</t>
  </si>
  <si>
    <t>Non-current liabilities</t>
  </si>
  <si>
    <t>Receivables from affiliates</t>
  </si>
  <si>
    <t>Other receivables</t>
  </si>
  <si>
    <t>Current tax asset</t>
  </si>
  <si>
    <t>Trade payables</t>
  </si>
  <si>
    <t>Other assets</t>
  </si>
  <si>
    <t>Payables to affiliates</t>
  </si>
  <si>
    <t>Cash and cash equivalents</t>
  </si>
  <si>
    <t>Current assets</t>
  </si>
  <si>
    <t>Other liabilities</t>
  </si>
  <si>
    <t>Current tax liabilities</t>
  </si>
  <si>
    <t>Accrued expenses</t>
  </si>
  <si>
    <t>Current liabilities</t>
  </si>
  <si>
    <t>Total assets</t>
  </si>
  <si>
    <t>Total equity and liabilites</t>
  </si>
  <si>
    <t>Konszolidált eredménykimutatás</t>
  </si>
  <si>
    <t>2017. 7.-9. hó</t>
  </si>
  <si>
    <t>2016. 7.-9. hó</t>
  </si>
  <si>
    <t>2017. 1.-9. hó</t>
  </si>
  <si>
    <t>2016. 1.-9. hó</t>
  </si>
  <si>
    <t>(adatok ezer forintban, kivéve egy részvényre jutó nyereség)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</si>
  <si>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</si>
  <si>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</si>
  <si>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</si>
  <si>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</si>
  <si>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</si>
  <si>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</si>
  <si>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</si>
  <si>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</si>
  <si>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</si>
  <si>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műveletek és adófizetés előtti eredmény (EBIT)</t>
  </si>
  <si>
    <t>Pénzügyi bevételek</t>
  </si>
  <si>
    <t>Pénzügyi ráfordítások</t>
  </si>
  <si>
    <t>Tőkemódszer alkalmazásával elszámolt közös vállalkozás eredményéből való részesedés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</si>
  <si>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</si>
  <si>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</si>
  <si>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</si>
  <si>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</si>
  <si>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</si>
  <si>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</si>
  <si>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</si>
  <si>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</si>
  <si>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</si>
  <si>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</si>
  <si>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Consolidated income statement</t>
  </si>
  <si>
    <t>7-9. 2017.</t>
  </si>
  <si>
    <t>7-9. 2016.</t>
  </si>
  <si>
    <t>1-9. 2017.</t>
  </si>
  <si>
    <t>1-9. 2016</t>
  </si>
  <si>
    <t>(data in thHUF,  except earnings per share)</t>
  </si>
  <si>
    <t>(not audited)</t>
  </si>
  <si>
    <t>Net sales revenue</t>
  </si>
  <si>
    <t>Other operating income</t>
  </si>
  <si>
    <t>Change in stocks of finished products and work in progress</t>
  </si>
  <si>
    <t>Consumables used</t>
  </si>
  <si>
    <t>Cost of goods and services sold</t>
  </si>
  <si>
    <t>Services purchased</t>
  </si>
  <si>
    <t>Personnel expenses</t>
  </si>
  <si>
    <t>Depreciation and amortization</t>
  </si>
  <si>
    <t>Other operating expenses</t>
  </si>
  <si>
    <t>Operating income (EBIT)</t>
  </si>
  <si>
    <t>Finance income</t>
  </si>
  <si>
    <t>Finance costs</t>
  </si>
  <si>
    <t>Share of the losses of a joint venture</t>
  </si>
  <si>
    <t>Profit before tax</t>
  </si>
  <si>
    <t>Income tax expense</t>
  </si>
  <si>
    <t>Profit after tax</t>
  </si>
  <si>
    <t>Currency translation difference</t>
  </si>
  <si>
    <t>Other comprehensive income</t>
  </si>
  <si>
    <t>Total comprehensive income</t>
  </si>
  <si>
    <t>attributable to</t>
  </si>
  <si>
    <t>Shareholders of the Company</t>
  </si>
  <si>
    <t>Non-controlling interest</t>
  </si>
  <si>
    <t>Earnings per share (basic and diluted)</t>
  </si>
  <si>
    <r>
      <t xml:space="preserve">szegmensszintű eredménykimutatás
</t>
    </r>
    <r>
      <rPr>
        <i/>
        <sz val="8"/>
        <color theme="1"/>
        <rFont val="Calibri"/>
        <family val="2"/>
        <charset val="238"/>
        <scheme val="minor"/>
      </rPr>
      <t>(adatok e Ft-ban)</t>
    </r>
  </si>
  <si>
    <t>DH TOTAL</t>
  </si>
  <si>
    <t>2017 
7.-9. hó</t>
  </si>
  <si>
    <t>2016 
7.-9. hó</t>
  </si>
  <si>
    <r>
      <t xml:space="preserve">Változás
</t>
    </r>
    <r>
      <rPr>
        <sz val="8"/>
        <color theme="1"/>
        <rFont val="Calibri"/>
        <family val="2"/>
        <charset val="238"/>
        <scheme val="minor"/>
      </rPr>
      <t>(e Ft)</t>
    </r>
  </si>
  <si>
    <r>
      <t xml:space="preserve">Változás
</t>
    </r>
    <r>
      <rPr>
        <sz val="8"/>
        <color theme="1"/>
        <rFont val="Calibri"/>
        <family val="2"/>
        <charset val="238"/>
        <scheme val="minor"/>
      </rPr>
      <t>(%)</t>
    </r>
  </si>
  <si>
    <t>2017
4.-6. hó</t>
  </si>
  <si>
    <t>2017
1.-3. hó</t>
  </si>
  <si>
    <t>2016 
10.-12. hó</t>
  </si>
  <si>
    <r>
      <t xml:space="preserve">Változás
</t>
    </r>
    <r>
      <rPr>
        <b/>
        <sz val="8"/>
        <color theme="1"/>
        <rFont val="Calibri"/>
        <family val="2"/>
        <charset val="238"/>
        <scheme val="minor"/>
      </rPr>
      <t>(e Ft)Q/Q</t>
    </r>
  </si>
  <si>
    <r>
      <t xml:space="preserve">Változás
</t>
    </r>
    <r>
      <rPr>
        <b/>
        <sz val="8"/>
        <color theme="1"/>
        <rFont val="Calibri"/>
        <family val="2"/>
        <charset val="238"/>
        <scheme val="minor"/>
      </rPr>
      <t>(%)</t>
    </r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</si>
  <si>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</si>
  <si>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</si>
  <si>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</si>
  <si>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</si>
  <si>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</si>
  <si>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</si>
  <si>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</si>
  <si>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</si>
  <si>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</si>
  <si>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</si>
  <si>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r>
      <t xml:space="preserve">szegmensszintű eredménykimutatás
</t>
    </r>
    <r>
      <rPr>
        <i/>
        <sz val="8"/>
        <color theme="0" tint="-0.34998626667073579"/>
        <rFont val="Calibri"/>
        <family val="2"/>
        <charset val="238"/>
        <scheme val="minor"/>
      </rPr>
      <t>(adatok e Ft-ban)</t>
    </r>
  </si>
  <si>
    <t>EGYÉB ÉS KISZŰRÉSEK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</si>
</sst>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wrapText="1" readingOrder="1"/>
    </xf>
    <xf numFmtId="16" fontId="3" fillId="2" borderId="4" xfId="0" applyNumberFormat="1" applyFont="1" applyFill="1" applyBorder="1" applyAlignment="1">
      <alignment horizontal="center" vertical="center" wrapText="1" readingOrder="1"/>
    </xf>
    <xf numFmtId="0" fontId="0" fillId="2" borderId="7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left" vertical="center" wrapText="1" readingOrder="1"/>
    </xf>
    <xf numFmtId="3" fontId="3" fillId="0" borderId="8" xfId="0" applyNumberFormat="1" applyFont="1" applyBorder="1" applyAlignment="1">
      <alignment horizontal="right" wrapText="1" readingOrder="1"/>
    </xf>
    <xf numFmtId="9" fontId="3" fillId="0" borderId="8" xfId="1" applyFont="1" applyBorder="1" applyAlignment="1">
      <alignment horizontal="right" wrapText="1" readingOrder="1"/>
    </xf>
    <xf numFmtId="0" fontId="6" fillId="0" borderId="8" xfId="0" applyFont="1" applyBorder="1" applyAlignment="1">
      <alignment horizontal="left" vertical="center" wrapText="1" readingOrder="1"/>
    </xf>
    <xf numFmtId="3" fontId="6" fillId="0" borderId="8" xfId="0" applyNumberFormat="1" applyFont="1" applyBorder="1" applyAlignment="1">
      <alignment horizontal="right" wrapText="1" readingOrder="1"/>
    </xf>
    <xf numFmtId="9" fontId="6" fillId="0" borderId="8" xfId="1" applyFont="1" applyBorder="1" applyAlignment="1">
      <alignment horizontal="right" wrapText="1" readingOrder="1"/>
    </xf>
    <xf numFmtId="0" fontId="4" fillId="0" borderId="8" xfId="0" applyFont="1" applyBorder="1" applyAlignment="1">
      <alignment horizontal="left" vertical="center" wrapText="1" readingOrder="1"/>
    </xf>
    <xf numFmtId="3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9" fontId="7" fillId="0" borderId="8" xfId="1" applyFont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9" fontId="7" fillId="0" borderId="8" xfId="1" applyFont="1" applyBorder="1" applyAlignment="1">
      <alignment horizontal="right" vertical="top" wrapText="1"/>
    </xf>
    <xf numFmtId="9" fontId="0" fillId="0" borderId="0" xfId="1" applyFont="1"/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1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3" fontId="12" fillId="0" borderId="8" xfId="0" applyNumberFormat="1" applyFont="1" applyBorder="1" applyAlignment="1">
      <alignment horizontal="right" vertical="center" wrapText="1" readingOrder="1"/>
    </xf>
    <xf numFmtId="9" fontId="12" fillId="0" borderId="8" xfId="1" applyFont="1" applyBorder="1" applyAlignment="1">
      <alignment horizontal="right" vertical="center" wrapText="1" readingOrder="1"/>
    </xf>
    <xf numFmtId="0" fontId="7" fillId="0" borderId="8" xfId="0" applyFont="1" applyBorder="1" applyAlignment="1">
      <alignment vertical="center" wrapText="1"/>
    </xf>
    <xf numFmtId="9" fontId="7" fillId="0" borderId="8" xfId="1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 readingOrder="1"/>
    </xf>
    <xf numFmtId="3" fontId="14" fillId="0" borderId="8" xfId="0" applyNumberFormat="1" applyFont="1" applyBorder="1" applyAlignment="1">
      <alignment horizontal="right" vertical="center" wrapText="1" readingOrder="1"/>
    </xf>
    <xf numFmtId="9" fontId="14" fillId="0" borderId="8" xfId="1" applyFont="1" applyBorder="1" applyAlignment="1">
      <alignment horizontal="right" vertical="center" wrapText="1" readingOrder="1"/>
    </xf>
    <xf numFmtId="0" fontId="7" fillId="0" borderId="8" xfId="0" applyFont="1" applyBorder="1" applyAlignment="1">
      <alignment horizontal="right" vertical="center" wrapText="1"/>
    </xf>
    <xf numFmtId="9" fontId="7" fillId="0" borderId="8" xfId="1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9" fontId="15" fillId="0" borderId="8" xfId="1" applyFont="1" applyBorder="1" applyAlignment="1">
      <alignment horizontal="right" vertical="center" wrapText="1"/>
    </xf>
    <xf numFmtId="9" fontId="1" fillId="0" borderId="0" xfId="1" applyFont="1"/>
    <xf numFmtId="0" fontId="1" fillId="0" borderId="0" xfId="0" applyFont="1" applyFill="1"/>
    <xf numFmtId="164" fontId="20" fillId="0" borderId="11" xfId="2" applyNumberFormat="1" applyFont="1" applyFill="1" applyBorder="1" applyAlignment="1">
      <alignment vertical="center"/>
    </xf>
    <xf numFmtId="164" fontId="20" fillId="0" borderId="11" xfId="2" applyNumberFormat="1" applyFont="1" applyFill="1" applyBorder="1" applyAlignment="1">
      <alignment horizontal="center" vertical="center" wrapText="1"/>
    </xf>
    <xf numFmtId="164" fontId="20" fillId="0" borderId="15" xfId="2" applyNumberFormat="1" applyFont="1" applyFill="1" applyBorder="1" applyAlignment="1">
      <alignment horizontal="center" vertical="center" wrapText="1"/>
    </xf>
    <xf numFmtId="164" fontId="20" fillId="0" borderId="16" xfId="2" applyNumberFormat="1" applyFont="1" applyFill="1" applyBorder="1" applyAlignment="1">
      <alignment horizontal="center" vertical="center" wrapText="1"/>
    </xf>
    <xf numFmtId="164" fontId="20" fillId="0" borderId="11" xfId="2" applyNumberFormat="1" applyFont="1" applyFill="1" applyBorder="1" applyAlignment="1">
      <alignment horizontal="center" vertical="center"/>
    </xf>
    <xf numFmtId="164" fontId="20" fillId="0" borderId="12" xfId="2" applyNumberFormat="1" applyFont="1" applyFill="1" applyBorder="1" applyAlignment="1">
      <alignment horizontal="center" vertical="center"/>
    </xf>
    <xf numFmtId="164" fontId="20" fillId="0" borderId="12" xfId="2" applyNumberFormat="1" applyFont="1" applyFill="1" applyBorder="1" applyAlignment="1">
      <alignment horizontal="center" vertical="center" wrapText="1"/>
    </xf>
    <xf numFmtId="164" fontId="20" fillId="0" borderId="13" xfId="2" applyNumberFormat="1" applyFont="1" applyFill="1" applyBorder="1" applyAlignment="1">
      <alignment horizontal="center" vertical="center" wrapText="1"/>
    </xf>
    <xf numFmtId="164" fontId="20" fillId="0" borderId="17" xfId="2" applyNumberFormat="1" applyFont="1" applyFill="1" applyBorder="1" applyAlignment="1">
      <alignment horizontal="center" vertical="center"/>
    </xf>
    <xf numFmtId="164" fontId="23" fillId="0" borderId="11" xfId="2" applyNumberFormat="1" applyFont="1" applyFill="1" applyBorder="1" applyAlignment="1">
      <alignment vertical="center"/>
    </xf>
    <xf numFmtId="164" fontId="17" fillId="0" borderId="11" xfId="2" applyNumberFormat="1" applyFont="1" applyFill="1" applyBorder="1" applyAlignment="1">
      <alignment vertical="center"/>
    </xf>
    <xf numFmtId="164" fontId="17" fillId="0" borderId="12" xfId="2" applyNumberFormat="1" applyFont="1" applyFill="1" applyBorder="1" applyAlignment="1">
      <alignment vertical="center"/>
    </xf>
    <xf numFmtId="9" fontId="17" fillId="0" borderId="15" xfId="1" applyFont="1" applyFill="1" applyBorder="1" applyAlignment="1">
      <alignment vertical="center"/>
    </xf>
    <xf numFmtId="9" fontId="17" fillId="0" borderId="16" xfId="1" applyFont="1" applyFill="1" applyBorder="1" applyAlignment="1">
      <alignment vertical="center"/>
    </xf>
    <xf numFmtId="164" fontId="24" fillId="0" borderId="11" xfId="2" applyNumberFormat="1" applyFont="1" applyFill="1" applyBorder="1" applyAlignment="1">
      <alignment vertical="center"/>
    </xf>
    <xf numFmtId="164" fontId="20" fillId="0" borderId="12" xfId="2" applyNumberFormat="1" applyFont="1" applyFill="1" applyBorder="1" applyAlignment="1">
      <alignment vertical="center"/>
    </xf>
    <xf numFmtId="9" fontId="20" fillId="0" borderId="15" xfId="1" applyFont="1" applyFill="1" applyBorder="1" applyAlignment="1">
      <alignment vertical="center"/>
    </xf>
    <xf numFmtId="9" fontId="20" fillId="0" borderId="16" xfId="1" applyFont="1" applyFill="1" applyBorder="1" applyAlignment="1">
      <alignment vertical="center"/>
    </xf>
    <xf numFmtId="164" fontId="20" fillId="0" borderId="16" xfId="2" applyNumberFormat="1" applyFont="1" applyFill="1" applyBorder="1" applyAlignment="1">
      <alignment vertical="center"/>
    </xf>
    <xf numFmtId="9" fontId="25" fillId="0" borderId="11" xfId="1" applyFont="1" applyFill="1" applyBorder="1" applyAlignment="1">
      <alignment vertical="center"/>
    </xf>
    <xf numFmtId="164" fontId="26" fillId="0" borderId="12" xfId="2" applyNumberFormat="1" applyFont="1" applyFill="1" applyBorder="1" applyAlignment="1">
      <alignment vertical="center"/>
    </xf>
    <xf numFmtId="9" fontId="26" fillId="0" borderId="15" xfId="1" applyFont="1" applyFill="1" applyBorder="1" applyAlignment="1">
      <alignment vertical="center"/>
    </xf>
    <xf numFmtId="164" fontId="24" fillId="0" borderId="12" xfId="2" applyNumberFormat="1" applyFont="1" applyFill="1" applyBorder="1" applyAlignment="1">
      <alignment vertical="center"/>
    </xf>
    <xf numFmtId="164" fontId="24" fillId="0" borderId="16" xfId="2" applyNumberFormat="1" applyFont="1" applyFill="1" applyBorder="1" applyAlignment="1">
      <alignment vertical="center"/>
    </xf>
    <xf numFmtId="164" fontId="20" fillId="0" borderId="11" xfId="2" applyNumberFormat="1" applyFont="1" applyFill="1" applyBorder="1" applyAlignment="1">
      <alignment horizontal="left" vertical="center" wrapText="1"/>
    </xf>
    <xf numFmtId="164" fontId="17" fillId="0" borderId="18" xfId="2" applyNumberFormat="1" applyFont="1" applyFill="1" applyBorder="1" applyAlignment="1">
      <alignment vertical="center"/>
    </xf>
    <xf numFmtId="164" fontId="17" fillId="0" borderId="19" xfId="2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vertical="center"/>
    </xf>
    <xf numFmtId="9" fontId="17" fillId="0" borderId="21" xfId="1" applyFont="1" applyFill="1" applyBorder="1" applyAlignment="1">
      <alignment vertical="center"/>
    </xf>
    <xf numFmtId="9" fontId="28" fillId="0" borderId="0" xfId="1" applyFont="1" applyFill="1"/>
    <xf numFmtId="0" fontId="29" fillId="0" borderId="0" xfId="0" applyFont="1" applyFill="1"/>
    <xf numFmtId="3" fontId="30" fillId="0" borderId="0" xfId="1" applyNumberFormat="1" applyFont="1" applyFill="1"/>
    <xf numFmtId="3" fontId="31" fillId="0" borderId="0" xfId="0" applyNumberFormat="1" applyFont="1" applyFill="1"/>
    <xf numFmtId="14" fontId="17" fillId="0" borderId="11" xfId="2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2" fillId="0" borderId="0" xfId="0" applyFont="1"/>
    <xf numFmtId="9" fontId="33" fillId="0" borderId="0" xfId="1" applyFont="1"/>
    <xf numFmtId="0" fontId="27" fillId="0" borderId="0" xfId="0" quotePrefix="1" applyFont="1" applyFill="1"/>
    <xf numFmtId="164" fontId="2" fillId="0" borderId="0" xfId="0" applyNumberFormat="1" applyFont="1" applyFill="1"/>
    <xf numFmtId="14" fontId="19" fillId="0" borderId="12" xfId="2" applyNumberFormat="1" applyFont="1" applyFill="1" applyBorder="1" applyAlignment="1">
      <alignment horizontal="center" vertical="top" wrapText="1"/>
    </xf>
    <xf numFmtId="14" fontId="19" fillId="0" borderId="13" xfId="2" applyNumberFormat="1" applyFont="1" applyFill="1" applyBorder="1" applyAlignment="1">
      <alignment horizontal="center" vertical="top" wrapText="1"/>
    </xf>
    <xf numFmtId="14" fontId="19" fillId="0" borderId="14" xfId="2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15" fontId="3" fillId="2" borderId="1" xfId="0" applyNumberFormat="1" applyFont="1" applyFill="1" applyBorder="1" applyAlignment="1">
      <alignment horizontal="center" vertical="center" wrapText="1" readingOrder="1"/>
    </xf>
    <xf numFmtId="15" fontId="3" fillId="2" borderId="4" xfId="0" applyNumberFormat="1" applyFont="1" applyFill="1" applyBorder="1" applyAlignment="1">
      <alignment horizontal="center" vertical="center" wrapText="1" readingOrder="1"/>
    </xf>
    <xf numFmtId="15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</cellXfs>
  <cellStyles count="3">
    <cellStyle name="Normál" xfId="0" builtinId="0"/>
    <cellStyle name="Normal_IFRS tábla 2005" xfId="2" xr:uid="{00000000-0005-0000-0000-000001000000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\Accounting\Besz&#225;mol&#243;k\IFRS\MASTER\IFRS%20MASTER%20DH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"/>
      <sheetName val="Szegmens"/>
      <sheetName val="SOCIE"/>
      <sheetName val="Főlap"/>
      <sheetName val="SzGms"/>
      <sheetName val="CF"/>
      <sheetName val="Tőkekonszi"/>
      <sheetName val="GW trans"/>
      <sheetName val="GDDC"/>
      <sheetName val="KKVreconc"/>
      <sheetName val="HITELreconc"/>
      <sheetName val="EPS"/>
      <sheetName val="IAS 33"/>
    </sheetNames>
    <sheetDataSet>
      <sheetData sheetId="0"/>
      <sheetData sheetId="1"/>
      <sheetData sheetId="2"/>
      <sheetData sheetId="3">
        <row r="2">
          <cell r="B2" t="str">
            <v>2016. december 31.</v>
          </cell>
        </row>
      </sheetData>
      <sheetData sheetId="4">
        <row r="23">
          <cell r="AM23">
            <v>-36714.790800035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98"/>
  <sheetViews>
    <sheetView showGridLines="0" view="pageBreakPreview" zoomScale="60" zoomScaleNormal="115" workbookViewId="0">
      <pane ySplit="1" topLeftCell="A2" activePane="bottomLeft" state="frozen"/>
      <selection activeCell="A105" sqref="A105"/>
      <selection pane="bottomLeft" activeCell="A105" sqref="A105"/>
    </sheetView>
  </sheetViews>
  <sheetFormatPr defaultRowHeight="15" x14ac:dyDescent="0.25"/>
  <cols>
    <col min="1" max="1" width="4.140625" style="27" customWidth="1"/>
    <col min="2" max="2" width="45" style="46" bestFit="1" customWidth="1"/>
    <col min="3" max="3" width="10.85546875" style="46" bestFit="1" customWidth="1"/>
    <col min="4" max="4" width="9.28515625" style="46" bestFit="1" customWidth="1"/>
    <col min="5" max="5" width="9.85546875" style="46" bestFit="1" customWidth="1"/>
    <col min="6" max="6" width="11.5703125" style="46" bestFit="1" customWidth="1"/>
    <col min="7" max="7" width="10.5703125" style="46" customWidth="1"/>
    <col min="8" max="10" width="9.28515625" style="46" bestFit="1" customWidth="1"/>
    <col min="11" max="11" width="9.85546875" style="46" bestFit="1" customWidth="1"/>
    <col min="12" max="12" width="7.7109375" style="46" bestFit="1" customWidth="1"/>
    <col min="13" max="13" width="6.140625" style="27" customWidth="1"/>
    <col min="14" max="16384" width="9.140625" style="27"/>
  </cols>
  <sheetData>
    <row r="1" spans="2:13" x14ac:dyDescent="0.25">
      <c r="M1" s="46"/>
    </row>
    <row r="2" spans="2:13" ht="24" customHeight="1" x14ac:dyDescent="0.25">
      <c r="B2" s="80" t="s">
        <v>147</v>
      </c>
      <c r="C2" s="86" t="s">
        <v>148</v>
      </c>
      <c r="D2" s="87"/>
      <c r="E2" s="87"/>
      <c r="F2" s="87"/>
      <c r="G2" s="87"/>
      <c r="H2" s="87"/>
      <c r="I2" s="87"/>
      <c r="J2" s="87"/>
      <c r="K2" s="87"/>
      <c r="L2" s="88"/>
    </row>
    <row r="3" spans="2:13" ht="25.5" x14ac:dyDescent="0.25">
      <c r="B3" s="47"/>
      <c r="C3" s="48" t="s">
        <v>149</v>
      </c>
      <c r="D3" s="48" t="s">
        <v>150</v>
      </c>
      <c r="E3" s="48" t="s">
        <v>151</v>
      </c>
      <c r="F3" s="49" t="s">
        <v>152</v>
      </c>
      <c r="G3" s="48" t="s">
        <v>153</v>
      </c>
      <c r="H3" s="48" t="s">
        <v>154</v>
      </c>
      <c r="I3" s="48" t="s">
        <v>155</v>
      </c>
      <c r="J3" s="48" t="s">
        <v>150</v>
      </c>
      <c r="K3" s="48" t="s">
        <v>156</v>
      </c>
      <c r="L3" s="50" t="s">
        <v>157</v>
      </c>
    </row>
    <row r="4" spans="2:13" x14ac:dyDescent="0.25">
      <c r="B4" s="47"/>
      <c r="C4" s="51"/>
      <c r="D4" s="52"/>
      <c r="E4" s="53"/>
      <c r="F4" s="49"/>
      <c r="G4" s="54"/>
      <c r="H4" s="54"/>
      <c r="I4" s="55"/>
      <c r="J4" s="52"/>
      <c r="K4" s="53"/>
      <c r="L4" s="50"/>
    </row>
    <row r="5" spans="2:13" x14ac:dyDescent="0.25">
      <c r="B5" s="56" t="s">
        <v>158</v>
      </c>
      <c r="C5" s="57">
        <f t="shared" ref="C5:E6" si="0">+C19+C33+C47+C61+C75+C89</f>
        <v>1206533.2102040758</v>
      </c>
      <c r="D5" s="58">
        <f t="shared" si="0"/>
        <v>1711301.236050806</v>
      </c>
      <c r="E5" s="58">
        <f t="shared" si="0"/>
        <v>-504768.02584673028</v>
      </c>
      <c r="F5" s="59">
        <f t="shared" ref="F5:F6" si="1">E5/D5</f>
        <v>-0.29496152706088763</v>
      </c>
      <c r="G5" s="57">
        <f t="shared" ref="G5:J6" si="2">+G19+G33+G47+G61+G75+G89</f>
        <v>1230788.5479448901</v>
      </c>
      <c r="H5" s="57">
        <f t="shared" si="2"/>
        <v>1052041.6363879475</v>
      </c>
      <c r="I5" s="58">
        <f t="shared" si="2"/>
        <v>1069899.4334076364</v>
      </c>
      <c r="J5" s="58">
        <f t="shared" si="2"/>
        <v>1711301.236050806</v>
      </c>
      <c r="K5" s="58">
        <f t="shared" ref="K5:K6" si="3">I5-J5</f>
        <v>-641401.80264316965</v>
      </c>
      <c r="L5" s="60">
        <f>K5/J5</f>
        <v>-0.37480356417163679</v>
      </c>
    </row>
    <row r="6" spans="2:13" x14ac:dyDescent="0.25">
      <c r="B6" s="61" t="s">
        <v>159</v>
      </c>
      <c r="C6" s="47">
        <f t="shared" si="0"/>
        <v>624362.36089852592</v>
      </c>
      <c r="D6" s="62">
        <f t="shared" si="0"/>
        <v>1296849.8643364001</v>
      </c>
      <c r="E6" s="62">
        <f t="shared" si="0"/>
        <v>-672487.50343787402</v>
      </c>
      <c r="F6" s="63">
        <f t="shared" si="1"/>
        <v>-0.51855463144300584</v>
      </c>
      <c r="G6" s="47">
        <f t="shared" si="2"/>
        <v>543162.31906281179</v>
      </c>
      <c r="H6" s="47">
        <f t="shared" si="2"/>
        <v>467847.80012378603</v>
      </c>
      <c r="I6" s="62">
        <f t="shared" si="2"/>
        <v>578550.905713154</v>
      </c>
      <c r="J6" s="62">
        <f t="shared" si="2"/>
        <v>1296849.8643364001</v>
      </c>
      <c r="K6" s="62">
        <f t="shared" si="3"/>
        <v>-718298.95862324606</v>
      </c>
      <c r="L6" s="64">
        <f>K6/J6</f>
        <v>-0.5538798116702589</v>
      </c>
    </row>
    <row r="7" spans="2:13" x14ac:dyDescent="0.25">
      <c r="B7" s="47"/>
      <c r="C7" s="47"/>
      <c r="D7" s="62"/>
      <c r="E7" s="62"/>
      <c r="F7" s="63"/>
      <c r="G7" s="47"/>
      <c r="H7" s="47"/>
      <c r="I7" s="62"/>
      <c r="J7" s="62"/>
      <c r="K7" s="62"/>
      <c r="L7" s="65"/>
    </row>
    <row r="8" spans="2:13" x14ac:dyDescent="0.25">
      <c r="B8" s="56" t="s">
        <v>160</v>
      </c>
      <c r="C8" s="58">
        <f>+C22+C36+C50+C64+C78+C92</f>
        <v>582170.84930554975</v>
      </c>
      <c r="D8" s="58">
        <f>+D22+D36+D50+D64+D78+D92</f>
        <v>414451.37171440595</v>
      </c>
      <c r="E8" s="58">
        <f>+C8-D8</f>
        <v>167719.4775911438</v>
      </c>
      <c r="F8" s="59">
        <f t="shared" ref="F8" si="4">E8/D8</f>
        <v>0.40467830254092518</v>
      </c>
      <c r="G8" s="58">
        <f>+G22+G36+G50+G64+G78+G92</f>
        <v>687626.22888207866</v>
      </c>
      <c r="H8" s="58">
        <f>+H22+H36+H50+H64+H78+H92</f>
        <v>584193.83626416139</v>
      </c>
      <c r="I8" s="58">
        <f t="shared" ref="I8:J8" si="5">+I5-I6</f>
        <v>491348.52769448236</v>
      </c>
      <c r="J8" s="58">
        <f t="shared" si="5"/>
        <v>414451.37171440595</v>
      </c>
      <c r="K8" s="58">
        <f>I8-J8</f>
        <v>76897.155980076408</v>
      </c>
      <c r="L8" s="60">
        <f>K8/J8</f>
        <v>0.18553963438940052</v>
      </c>
    </row>
    <row r="9" spans="2:13" x14ac:dyDescent="0.25">
      <c r="B9" s="61"/>
      <c r="C9" s="66">
        <f>C8/C5</f>
        <v>0.48251539566580187</v>
      </c>
      <c r="D9" s="66">
        <f>D8/D5</f>
        <v>0.24218493096565583</v>
      </c>
      <c r="E9" s="67"/>
      <c r="F9" s="68"/>
      <c r="G9" s="66">
        <f t="shared" ref="G9:J9" si="6">G8/G5</f>
        <v>0.55868754225105766</v>
      </c>
      <c r="H9" s="66">
        <f t="shared" si="6"/>
        <v>0.55529535719699974</v>
      </c>
      <c r="I9" s="66">
        <f t="shared" si="6"/>
        <v>0.4592473949906995</v>
      </c>
      <c r="J9" s="66">
        <f t="shared" si="6"/>
        <v>0.24218493096565583</v>
      </c>
      <c r="K9" s="69"/>
      <c r="L9" s="70"/>
    </row>
    <row r="10" spans="2:13" x14ac:dyDescent="0.25">
      <c r="B10" s="71" t="s">
        <v>101</v>
      </c>
      <c r="C10" s="47">
        <f t="shared" ref="C10:E11" si="7">+C24+C38+C52+C66+C80+C94</f>
        <v>26392.955665666897</v>
      </c>
      <c r="D10" s="62">
        <f t="shared" si="7"/>
        <v>20340.009892356735</v>
      </c>
      <c r="E10" s="62">
        <f t="shared" si="7"/>
        <v>6052.9457733101626</v>
      </c>
      <c r="F10" s="63">
        <f t="shared" ref="F10:F11" si="8">E10/D10</f>
        <v>0.29758814304140074</v>
      </c>
      <c r="G10" s="47">
        <f t="shared" ref="G10:J11" si="9">+G24+G38+G52+G66+G80+G94</f>
        <v>18340.364639628326</v>
      </c>
      <c r="H10" s="47">
        <f t="shared" si="9"/>
        <v>22003.098928046878</v>
      </c>
      <c r="I10" s="62">
        <f t="shared" si="9"/>
        <v>20190.807983953178</v>
      </c>
      <c r="J10" s="62">
        <f t="shared" si="9"/>
        <v>20340.009892356735</v>
      </c>
      <c r="K10" s="62">
        <f t="shared" ref="K10:K11" si="10">I10-J10</f>
        <v>-149.20190840355644</v>
      </c>
      <c r="L10" s="64">
        <f t="shared" ref="L10:L11" si="11">K10/J10</f>
        <v>-7.335390159255664E-3</v>
      </c>
    </row>
    <row r="11" spans="2:13" x14ac:dyDescent="0.25">
      <c r="B11" s="71" t="s">
        <v>161</v>
      </c>
      <c r="C11" s="47">
        <f t="shared" si="7"/>
        <v>282736.65635294933</v>
      </c>
      <c r="D11" s="62">
        <f t="shared" si="7"/>
        <v>285495.53495895758</v>
      </c>
      <c r="E11" s="62">
        <f t="shared" si="7"/>
        <v>-2758.8786060083658</v>
      </c>
      <c r="F11" s="63">
        <f t="shared" si="8"/>
        <v>-9.6634737436610985E-3</v>
      </c>
      <c r="G11" s="47">
        <f t="shared" si="9"/>
        <v>403717.71810648555</v>
      </c>
      <c r="H11" s="47">
        <f t="shared" si="9"/>
        <v>396052.67662554531</v>
      </c>
      <c r="I11" s="62">
        <f t="shared" si="9"/>
        <v>327643.03245104529</v>
      </c>
      <c r="J11" s="62">
        <f t="shared" si="9"/>
        <v>285495.53495895758</v>
      </c>
      <c r="K11" s="62">
        <f t="shared" si="10"/>
        <v>42147.497492087714</v>
      </c>
      <c r="L11" s="64">
        <f t="shared" si="11"/>
        <v>0.14762927027263939</v>
      </c>
    </row>
    <row r="12" spans="2:13" x14ac:dyDescent="0.25">
      <c r="B12" s="47"/>
      <c r="C12" s="47"/>
      <c r="D12" s="62"/>
      <c r="E12" s="62"/>
      <c r="F12" s="63"/>
      <c r="G12" s="47"/>
      <c r="H12" s="47"/>
      <c r="I12" s="62"/>
      <c r="J12" s="62"/>
      <c r="K12" s="62"/>
      <c r="L12" s="65"/>
    </row>
    <row r="13" spans="2:13" ht="15.75" thickBot="1" x14ac:dyDescent="0.3">
      <c r="B13" s="72" t="s">
        <v>162</v>
      </c>
      <c r="C13" s="73">
        <f>+C27+C41+C55+C69+C83+C97</f>
        <v>273041.23728693352</v>
      </c>
      <c r="D13" s="73">
        <f>+D27+D41+D55+D69+D83+D97</f>
        <v>108615.82686309157</v>
      </c>
      <c r="E13" s="73">
        <f>+C13-D13</f>
        <v>164425.41042384197</v>
      </c>
      <c r="F13" s="74">
        <f t="shared" ref="F13" si="12">E13/D13</f>
        <v>1.5138255185507858</v>
      </c>
      <c r="G13" s="73">
        <f>+G27+G41+G55+G69+G83+G97</f>
        <v>252996.62783978318</v>
      </c>
      <c r="H13" s="73">
        <f>+H27+H41+H55+H69+H83+H97</f>
        <v>166138.06071056923</v>
      </c>
      <c r="I13" s="73">
        <f>+I27+I41+I55+I69+I83+I97</f>
        <v>143514.68725948388</v>
      </c>
      <c r="J13" s="73">
        <f>+J27+J41+J55+J69+J83+J97</f>
        <v>108615.82686309157</v>
      </c>
      <c r="K13" s="73">
        <f>I13-J13</f>
        <v>34898.860396392309</v>
      </c>
      <c r="L13" s="75">
        <f>K13/J13</f>
        <v>0.32130548009712928</v>
      </c>
    </row>
    <row r="14" spans="2:13" ht="15.75" thickTop="1" x14ac:dyDescent="0.25">
      <c r="B14" s="84"/>
      <c r="C14" s="76"/>
      <c r="D14" s="76"/>
      <c r="E14" s="77"/>
      <c r="F14" s="77"/>
      <c r="G14" s="85"/>
      <c r="H14" s="76"/>
      <c r="I14" s="76"/>
      <c r="J14" s="76"/>
      <c r="K14" s="77"/>
      <c r="L14" s="77"/>
    </row>
    <row r="15" spans="2:13" x14ac:dyDescent="0.25">
      <c r="C15" s="78"/>
      <c r="D15" s="76"/>
      <c r="E15" s="77"/>
      <c r="F15" s="77"/>
      <c r="G15" s="79"/>
      <c r="H15" s="76"/>
      <c r="I15" s="76"/>
      <c r="J15" s="76"/>
      <c r="K15" s="77"/>
      <c r="L15" s="77"/>
    </row>
    <row r="16" spans="2:13" s="81" customFormat="1" ht="25.5" customHeight="1" x14ac:dyDescent="0.25">
      <c r="B16" s="80" t="s">
        <v>147</v>
      </c>
      <c r="C16" s="86" t="s">
        <v>163</v>
      </c>
      <c r="D16" s="87"/>
      <c r="E16" s="87"/>
      <c r="F16" s="87"/>
      <c r="G16" s="87"/>
      <c r="H16" s="87"/>
      <c r="I16" s="87"/>
      <c r="J16" s="87"/>
      <c r="K16" s="87"/>
      <c r="L16" s="88"/>
    </row>
    <row r="17" spans="2:14" ht="25.5" x14ac:dyDescent="0.25">
      <c r="B17" s="47"/>
      <c r="C17" s="48" t="str">
        <f>+$C$3</f>
        <v>2017 
7.-9. hó</v>
      </c>
      <c r="D17" s="48" t="str">
        <f>+$D$3</f>
        <v>2016 
7.-9. hó</v>
      </c>
      <c r="E17" s="48" t="s">
        <v>151</v>
      </c>
      <c r="F17" s="49" t="s">
        <v>152</v>
      </c>
      <c r="G17" s="48" t="str">
        <f>+$G$3</f>
        <v>2017
4.-6. hó</v>
      </c>
      <c r="H17" s="48" t="str">
        <f>+$H$3</f>
        <v>2017
1.-3. hó</v>
      </c>
      <c r="I17" s="48" t="str">
        <f>+$I$3</f>
        <v>2016 
10.-12. hó</v>
      </c>
      <c r="J17" s="48" t="str">
        <f>+$J$3</f>
        <v>2016 
7.-9. hó</v>
      </c>
      <c r="K17" s="48" t="str">
        <f>+$K$3</f>
        <v>Változás
(e Ft)Q/Q</v>
      </c>
      <c r="L17" s="50" t="str">
        <f>+$L$3</f>
        <v>Változás
(%)</v>
      </c>
    </row>
    <row r="18" spans="2:14" x14ac:dyDescent="0.25">
      <c r="B18" s="47"/>
      <c r="C18" s="51"/>
      <c r="D18" s="52"/>
      <c r="E18" s="53"/>
      <c r="F18" s="49"/>
      <c r="G18" s="54"/>
      <c r="H18" s="54"/>
      <c r="I18" s="55"/>
      <c r="J18" s="52"/>
      <c r="K18" s="53"/>
      <c r="L18" s="50"/>
    </row>
    <row r="19" spans="2:14" x14ac:dyDescent="0.25">
      <c r="B19" s="56" t="s">
        <v>158</v>
      </c>
      <c r="C19" s="58">
        <v>310256.7519138768</v>
      </c>
      <c r="D19" s="58">
        <f>J19</f>
        <v>256514.09664311708</v>
      </c>
      <c r="E19" s="58">
        <f t="shared" ref="E19:E20" si="13">C19-D19</f>
        <v>53742.655270759715</v>
      </c>
      <c r="F19" s="59">
        <f t="shared" ref="F19:F20" si="14">E19/D19</f>
        <v>0.20951150823313541</v>
      </c>
      <c r="G19" s="57">
        <v>320012.25714014703</v>
      </c>
      <c r="H19" s="57">
        <v>331424.6195768594</v>
      </c>
      <c r="I19" s="58">
        <v>275091.72139547596</v>
      </c>
      <c r="J19" s="58">
        <v>256514.09664311708</v>
      </c>
      <c r="K19" s="58">
        <f t="shared" ref="K19:K20" si="15">I19-J19</f>
        <v>18577.624752358883</v>
      </c>
      <c r="L19" s="60">
        <f>K19/J19</f>
        <v>7.242340672686523E-2</v>
      </c>
    </row>
    <row r="20" spans="2:14" x14ac:dyDescent="0.25">
      <c r="B20" s="61" t="s">
        <v>159</v>
      </c>
      <c r="C20" s="62">
        <v>36977.043915419999</v>
      </c>
      <c r="D20" s="62">
        <f>J20</f>
        <v>55592.330834400011</v>
      </c>
      <c r="E20" s="62">
        <f t="shared" si="13"/>
        <v>-18615.286918980011</v>
      </c>
      <c r="F20" s="63">
        <f t="shared" si="14"/>
        <v>-0.33485350658226132</v>
      </c>
      <c r="G20" s="47">
        <v>34116.233800180002</v>
      </c>
      <c r="H20" s="47">
        <v>57707.223736300009</v>
      </c>
      <c r="I20" s="62">
        <v>30408.454983999967</v>
      </c>
      <c r="J20" s="62">
        <v>55592.330834400011</v>
      </c>
      <c r="K20" s="62">
        <f t="shared" si="15"/>
        <v>-25183.875850400043</v>
      </c>
      <c r="L20" s="64">
        <f>K20/J20</f>
        <v>-0.45300989313469292</v>
      </c>
    </row>
    <row r="21" spans="2:14" x14ac:dyDescent="0.25">
      <c r="B21" s="47"/>
      <c r="C21" s="62"/>
      <c r="D21" s="62"/>
      <c r="E21" s="62"/>
      <c r="F21" s="63"/>
      <c r="G21" s="47"/>
      <c r="H21" s="47"/>
      <c r="I21" s="62"/>
      <c r="J21" s="62"/>
      <c r="K21" s="62"/>
      <c r="L21" s="65"/>
    </row>
    <row r="22" spans="2:14" x14ac:dyDescent="0.25">
      <c r="B22" s="56" t="s">
        <v>160</v>
      </c>
      <c r="C22" s="58">
        <f>+C19-C20</f>
        <v>273279.70799845678</v>
      </c>
      <c r="D22" s="58">
        <f>+D19-D20</f>
        <v>200921.76580871706</v>
      </c>
      <c r="E22" s="58">
        <f t="shared" ref="E22" si="16">C22-D22</f>
        <v>72357.942189739726</v>
      </c>
      <c r="F22" s="59">
        <f t="shared" ref="F22" si="17">E22/D22</f>
        <v>0.36012993365102336</v>
      </c>
      <c r="G22" s="58">
        <v>285896.02333996701</v>
      </c>
      <c r="H22" s="58">
        <v>273717.39584055939</v>
      </c>
      <c r="I22" s="58">
        <v>244683.26641147601</v>
      </c>
      <c r="J22" s="58">
        <f t="shared" ref="J22" si="18">+J19-J20</f>
        <v>200921.76580871706</v>
      </c>
      <c r="K22" s="58">
        <f>I22-J22</f>
        <v>43761.500602758955</v>
      </c>
      <c r="L22" s="60">
        <f>K22/J22</f>
        <v>0.21780368307344602</v>
      </c>
    </row>
    <row r="23" spans="2:14" s="82" customFormat="1" x14ac:dyDescent="0.25">
      <c r="B23" s="61"/>
      <c r="C23" s="66">
        <f>C22/C19</f>
        <v>0.88081792358322519</v>
      </c>
      <c r="D23" s="66">
        <f>D22/D19</f>
        <v>0.7832776772820228</v>
      </c>
      <c r="E23" s="67"/>
      <c r="F23" s="68"/>
      <c r="G23" s="66">
        <v>0.89339085288461606</v>
      </c>
      <c r="H23" s="66">
        <v>0.82588130052023079</v>
      </c>
      <c r="I23" s="66">
        <v>0.88946066850087324</v>
      </c>
      <c r="J23" s="66">
        <f t="shared" ref="J23" si="19">J22/J19</f>
        <v>0.7832776772820228</v>
      </c>
      <c r="K23" s="69"/>
      <c r="L23" s="70"/>
    </row>
    <row r="24" spans="2:14" x14ac:dyDescent="0.25">
      <c r="B24" s="71" t="s">
        <v>101</v>
      </c>
      <c r="C24" s="62">
        <v>14139.293218720353</v>
      </c>
      <c r="D24" s="62">
        <f>J24</f>
        <v>8790.5290075034154</v>
      </c>
      <c r="E24" s="62">
        <f t="shared" ref="E24:E25" si="20">C24-D24</f>
        <v>5348.7642112169378</v>
      </c>
      <c r="F24" s="63">
        <f t="shared" ref="F24:F25" si="21">E24/D24</f>
        <v>0.60846897913098774</v>
      </c>
      <c r="G24" s="47">
        <v>7892.0002679709232</v>
      </c>
      <c r="H24" s="47">
        <v>8797.3325159218766</v>
      </c>
      <c r="I24" s="62">
        <v>7123.5843502809475</v>
      </c>
      <c r="J24" s="62">
        <v>8790.5290075034154</v>
      </c>
      <c r="K24" s="62">
        <f t="shared" ref="K24:K25" si="22">I24-J24</f>
        <v>-1666.9446572224679</v>
      </c>
      <c r="L24" s="64">
        <f t="shared" ref="L24:L25" si="23">K24/J24</f>
        <v>-0.18962961794444885</v>
      </c>
    </row>
    <row r="25" spans="2:14" x14ac:dyDescent="0.25">
      <c r="B25" s="71" t="s">
        <v>161</v>
      </c>
      <c r="C25" s="62">
        <v>224159.1715255407</v>
      </c>
      <c r="D25" s="62">
        <f>J25</f>
        <v>158305.91938648777</v>
      </c>
      <c r="E25" s="62">
        <f t="shared" si="20"/>
        <v>65853.252139052929</v>
      </c>
      <c r="F25" s="63">
        <f t="shared" si="21"/>
        <v>0.41598730100722842</v>
      </c>
      <c r="G25" s="47">
        <v>224377.200778823</v>
      </c>
      <c r="H25" s="47">
        <v>214055.21038928904</v>
      </c>
      <c r="I25" s="62">
        <v>247700.76590648436</v>
      </c>
      <c r="J25" s="62">
        <v>158305.91938648777</v>
      </c>
      <c r="K25" s="62">
        <f t="shared" si="22"/>
        <v>89394.846519996587</v>
      </c>
      <c r="L25" s="64">
        <f t="shared" si="23"/>
        <v>0.56469680266186495</v>
      </c>
    </row>
    <row r="26" spans="2:14" x14ac:dyDescent="0.25">
      <c r="B26" s="47"/>
      <c r="C26" s="62"/>
      <c r="D26" s="62"/>
      <c r="E26" s="62"/>
      <c r="F26" s="63"/>
      <c r="G26" s="47"/>
      <c r="H26" s="47"/>
      <c r="I26" s="62"/>
      <c r="J26" s="62"/>
      <c r="K26" s="62"/>
      <c r="L26" s="65"/>
    </row>
    <row r="27" spans="2:14" ht="15.75" thickBot="1" x14ac:dyDescent="0.3">
      <c r="B27" s="72" t="s">
        <v>162</v>
      </c>
      <c r="C27" s="73">
        <f>+C22-C24-C25</f>
        <v>34981.243254195724</v>
      </c>
      <c r="D27" s="73">
        <f>+D22-D24-D25</f>
        <v>33825.317414725869</v>
      </c>
      <c r="E27" s="73">
        <f t="shared" ref="E27" si="24">C27-D27</f>
        <v>1155.9258394698554</v>
      </c>
      <c r="F27" s="74">
        <f t="shared" ref="F27" si="25">E27/D27</f>
        <v>3.4173392234498959E-2</v>
      </c>
      <c r="G27" s="73">
        <v>43174.33451096667</v>
      </c>
      <c r="H27" s="73">
        <v>50864.852935348492</v>
      </c>
      <c r="I27" s="73">
        <v>-10141.083845289308</v>
      </c>
      <c r="J27" s="73">
        <f>+J22-J24-J25</f>
        <v>33825.317414725869</v>
      </c>
      <c r="K27" s="73">
        <f>I27-J27</f>
        <v>-43966.401260015176</v>
      </c>
      <c r="L27" s="75">
        <f>K27/J27</f>
        <v>-1.2998074998366278</v>
      </c>
      <c r="N27" s="83"/>
    </row>
    <row r="28" spans="2:14" ht="15.75" thickTop="1" x14ac:dyDescent="0.25"/>
    <row r="30" spans="2:14" ht="24" customHeight="1" x14ac:dyDescent="0.25">
      <c r="B30" s="80" t="s">
        <v>147</v>
      </c>
      <c r="C30" s="86" t="s">
        <v>164</v>
      </c>
      <c r="D30" s="87"/>
      <c r="E30" s="87"/>
      <c r="F30" s="87"/>
      <c r="G30" s="87"/>
      <c r="H30" s="87"/>
      <c r="I30" s="87"/>
      <c r="J30" s="87"/>
      <c r="K30" s="87"/>
      <c r="L30" s="88"/>
    </row>
    <row r="31" spans="2:14" ht="25.5" x14ac:dyDescent="0.25">
      <c r="B31" s="47"/>
      <c r="C31" s="48" t="str">
        <f>+$C$3</f>
        <v>2017 
7.-9. hó</v>
      </c>
      <c r="D31" s="48" t="str">
        <f>+$D$3</f>
        <v>2016 
7.-9. hó</v>
      </c>
      <c r="E31" s="48" t="s">
        <v>151</v>
      </c>
      <c r="F31" s="49" t="s">
        <v>152</v>
      </c>
      <c r="G31" s="48" t="str">
        <f>+$G$3</f>
        <v>2017
4.-6. hó</v>
      </c>
      <c r="H31" s="48" t="str">
        <f>+$H$3</f>
        <v>2017
1.-3. hó</v>
      </c>
      <c r="I31" s="48" t="str">
        <f>+$I$3</f>
        <v>2016 
10.-12. hó</v>
      </c>
      <c r="J31" s="48" t="str">
        <f>+$J$3</f>
        <v>2016 
7.-9. hó</v>
      </c>
      <c r="K31" s="48" t="str">
        <f>+$K$3</f>
        <v>Változás
(e Ft)Q/Q</v>
      </c>
      <c r="L31" s="50" t="str">
        <f>+$L$3</f>
        <v>Változás
(%)</v>
      </c>
    </row>
    <row r="32" spans="2:14" x14ac:dyDescent="0.25">
      <c r="B32" s="47"/>
      <c r="C32" s="51"/>
      <c r="D32" s="52"/>
      <c r="E32" s="53"/>
      <c r="F32" s="49"/>
      <c r="G32" s="54"/>
      <c r="H32" s="54"/>
      <c r="I32" s="55"/>
      <c r="J32" s="52"/>
      <c r="K32" s="53"/>
      <c r="L32" s="50"/>
    </row>
    <row r="33" spans="2:12" x14ac:dyDescent="0.25">
      <c r="B33" s="56" t="s">
        <v>158</v>
      </c>
      <c r="C33" s="58">
        <v>504986.9442171079</v>
      </c>
      <c r="D33" s="58">
        <f>J33</f>
        <v>322851.8406439884</v>
      </c>
      <c r="E33" s="58">
        <f t="shared" ref="E33:E34" si="26">C33-D33</f>
        <v>182135.1035731195</v>
      </c>
      <c r="F33" s="59">
        <f t="shared" ref="F33:F34" si="27">E33/D33</f>
        <v>0.56414454137791803</v>
      </c>
      <c r="G33" s="57">
        <v>499587.15118355234</v>
      </c>
      <c r="H33" s="57">
        <v>376452.59016836603</v>
      </c>
      <c r="I33" s="58">
        <v>351437.60603308643</v>
      </c>
      <c r="J33" s="58">
        <v>322851.8406439884</v>
      </c>
      <c r="K33" s="58">
        <f t="shared" ref="K33:K34" si="28">I33-J33</f>
        <v>28585.765389098029</v>
      </c>
      <c r="L33" s="60">
        <f>K33/J33</f>
        <v>8.8541435390544376E-2</v>
      </c>
    </row>
    <row r="34" spans="2:12" x14ac:dyDescent="0.25">
      <c r="B34" s="61" t="s">
        <v>159</v>
      </c>
      <c r="C34" s="62">
        <v>282082.39643903991</v>
      </c>
      <c r="D34" s="62">
        <f>J34</f>
        <v>210838.93234319991</v>
      </c>
      <c r="E34" s="62">
        <f t="shared" si="26"/>
        <v>71243.464095839998</v>
      </c>
      <c r="F34" s="63">
        <f t="shared" si="27"/>
        <v>0.33790469010662194</v>
      </c>
      <c r="G34" s="47">
        <v>308144.86253056</v>
      </c>
      <c r="H34" s="47">
        <v>226105.54768520003</v>
      </c>
      <c r="I34" s="62">
        <v>242095.55295399998</v>
      </c>
      <c r="J34" s="62">
        <v>210838.93234319991</v>
      </c>
      <c r="K34" s="62">
        <f t="shared" si="28"/>
        <v>31256.620610800077</v>
      </c>
      <c r="L34" s="64">
        <f>K34/J34</f>
        <v>0.14824880900042264</v>
      </c>
    </row>
    <row r="35" spans="2:12" x14ac:dyDescent="0.25">
      <c r="B35" s="47"/>
      <c r="C35" s="62"/>
      <c r="D35" s="62"/>
      <c r="E35" s="62"/>
      <c r="F35" s="63"/>
      <c r="G35" s="47"/>
      <c r="H35" s="47"/>
      <c r="I35" s="62"/>
      <c r="J35" s="62"/>
      <c r="K35" s="62"/>
      <c r="L35" s="65"/>
    </row>
    <row r="36" spans="2:12" x14ac:dyDescent="0.25">
      <c r="B36" s="56" t="s">
        <v>160</v>
      </c>
      <c r="C36" s="58">
        <f>+C33-C34</f>
        <v>222904.54777806799</v>
      </c>
      <c r="D36" s="58">
        <f>+D33-D34</f>
        <v>112012.90830078849</v>
      </c>
      <c r="E36" s="58">
        <f t="shared" ref="E36" si="29">C36-D36</f>
        <v>110891.6394772795</v>
      </c>
      <c r="F36" s="59">
        <f t="shared" ref="F36" si="30">E36/D36</f>
        <v>0.9899898249182314</v>
      </c>
      <c r="G36" s="58">
        <v>191442.28865299234</v>
      </c>
      <c r="H36" s="58">
        <v>150347.04248316601</v>
      </c>
      <c r="I36" s="58">
        <v>109342.05307908644</v>
      </c>
      <c r="J36" s="58">
        <f t="shared" ref="J36" si="31">+J33-J34</f>
        <v>112012.90830078849</v>
      </c>
      <c r="K36" s="58">
        <f>I36-J36</f>
        <v>-2670.8552217020479</v>
      </c>
      <c r="L36" s="60">
        <f>K36/J36</f>
        <v>-2.3844173517305656E-2</v>
      </c>
    </row>
    <row r="37" spans="2:12" x14ac:dyDescent="0.25">
      <c r="B37" s="61"/>
      <c r="C37" s="66">
        <f>C36/C33</f>
        <v>0.4414065558143126</v>
      </c>
      <c r="D37" s="66">
        <f>D36/D33</f>
        <v>0.3469483341874644</v>
      </c>
      <c r="E37" s="67"/>
      <c r="F37" s="68"/>
      <c r="G37" s="66">
        <v>0.38320098545259607</v>
      </c>
      <c r="H37" s="66">
        <v>0.39937842482614938</v>
      </c>
      <c r="I37" s="66">
        <v>0.31112792484931828</v>
      </c>
      <c r="J37" s="66">
        <f t="shared" ref="J37" si="32">J36/J33</f>
        <v>0.3469483341874644</v>
      </c>
      <c r="K37" s="69"/>
      <c r="L37" s="70"/>
    </row>
    <row r="38" spans="2:12" x14ac:dyDescent="0.25">
      <c r="B38" s="71" t="s">
        <v>101</v>
      </c>
      <c r="C38" s="62">
        <v>277.24434604210524</v>
      </c>
      <c r="D38" s="62">
        <f>J38</f>
        <v>150.65100000000001</v>
      </c>
      <c r="E38" s="62">
        <f t="shared" ref="E38:E39" si="33">C38-D38</f>
        <v>126.59334604210522</v>
      </c>
      <c r="F38" s="63">
        <f t="shared" ref="F38:F39" si="34">E38/D38</f>
        <v>0.84030870052044271</v>
      </c>
      <c r="G38" s="47">
        <v>296.1208408</v>
      </c>
      <c r="H38" s="47">
        <v>147.774</v>
      </c>
      <c r="I38" s="62">
        <v>182.65100000000001</v>
      </c>
      <c r="J38" s="62">
        <v>150.65100000000001</v>
      </c>
      <c r="K38" s="62">
        <f t="shared" ref="K38:K39" si="35">I38-J38</f>
        <v>32</v>
      </c>
      <c r="L38" s="64">
        <f t="shared" ref="L38:L39" si="36">K38/J38</f>
        <v>0.21241146756410509</v>
      </c>
    </row>
    <row r="39" spans="2:12" x14ac:dyDescent="0.25">
      <c r="B39" s="71" t="s">
        <v>161</v>
      </c>
      <c r="C39" s="62">
        <v>41140.18516112183</v>
      </c>
      <c r="D39" s="62">
        <f>J39</f>
        <v>46385.647368916063</v>
      </c>
      <c r="E39" s="62">
        <f t="shared" si="33"/>
        <v>-5245.4622077942331</v>
      </c>
      <c r="F39" s="63">
        <f t="shared" si="34"/>
        <v>-0.11308373398512318</v>
      </c>
      <c r="G39" s="47">
        <v>36061.143756816135</v>
      </c>
      <c r="H39" s="47">
        <v>49871.305470471889</v>
      </c>
      <c r="I39" s="62">
        <v>39945.006412551927</v>
      </c>
      <c r="J39" s="62">
        <v>46385.647368916063</v>
      </c>
      <c r="K39" s="62">
        <f t="shared" si="35"/>
        <v>-6440.6409563641355</v>
      </c>
      <c r="L39" s="64">
        <f t="shared" si="36"/>
        <v>-0.13884986675167404</v>
      </c>
    </row>
    <row r="40" spans="2:12" x14ac:dyDescent="0.25">
      <c r="B40" s="47"/>
      <c r="C40" s="62"/>
      <c r="D40" s="62"/>
      <c r="E40" s="62"/>
      <c r="F40" s="63"/>
      <c r="G40" s="47"/>
      <c r="H40" s="47"/>
      <c r="I40" s="62"/>
      <c r="J40" s="62"/>
      <c r="K40" s="62"/>
      <c r="L40" s="65"/>
    </row>
    <row r="41" spans="2:12" ht="15.75" thickBot="1" x14ac:dyDescent="0.3">
      <c r="B41" s="72" t="s">
        <v>162</v>
      </c>
      <c r="C41" s="73">
        <f>+C36-C38-C39</f>
        <v>181487.11827090406</v>
      </c>
      <c r="D41" s="73">
        <f>+D36-D38-D39</f>
        <v>65476.60993187243</v>
      </c>
      <c r="E41" s="73">
        <f t="shared" ref="E41" si="37">C41-D41</f>
        <v>116010.50833903163</v>
      </c>
      <c r="F41" s="74">
        <f t="shared" ref="F41" si="38">E41/D41</f>
        <v>1.7717855041630755</v>
      </c>
      <c r="G41" s="73">
        <v>155085.02405537621</v>
      </c>
      <c r="H41" s="73">
        <v>100327.96301269412</v>
      </c>
      <c r="I41" s="73">
        <v>69214.395666534518</v>
      </c>
      <c r="J41" s="73">
        <f>+J36-J38-J39</f>
        <v>65476.60993187243</v>
      </c>
      <c r="K41" s="73">
        <f>I41-J41</f>
        <v>3737.7857346620876</v>
      </c>
      <c r="L41" s="75">
        <f>K41/J41</f>
        <v>5.7085816424387356E-2</v>
      </c>
    </row>
    <row r="42" spans="2:12" ht="15.75" thickTop="1" x14ac:dyDescent="0.25">
      <c r="B42" s="84" t="e">
        <f>+#REF!</f>
        <v>#REF!</v>
      </c>
      <c r="C42" s="76">
        <f>C41/C33</f>
        <v>0.3593897235348677</v>
      </c>
      <c r="D42" s="76">
        <f>D41/D33</f>
        <v>0.20280698973642858</v>
      </c>
      <c r="E42" s="77"/>
      <c r="F42" s="77"/>
      <c r="G42" s="85">
        <f>SUM(H41,G41,C41)</f>
        <v>436900.10533897439</v>
      </c>
      <c r="H42" s="76">
        <f>H41/H33</f>
        <v>0.26650889284045853</v>
      </c>
      <c r="I42" s="76">
        <f>I41/I33</f>
        <v>0.19694646924045534</v>
      </c>
      <c r="J42" s="76">
        <f>J41/J33</f>
        <v>0.20280698973642858</v>
      </c>
      <c r="K42" s="77"/>
      <c r="L42" s="77"/>
    </row>
    <row r="44" spans="2:12" ht="24" customHeight="1" x14ac:dyDescent="0.25">
      <c r="B44" s="80" t="s">
        <v>147</v>
      </c>
      <c r="C44" s="86" t="s">
        <v>165</v>
      </c>
      <c r="D44" s="87"/>
      <c r="E44" s="87"/>
      <c r="F44" s="87"/>
      <c r="G44" s="87"/>
      <c r="H44" s="87"/>
      <c r="I44" s="87"/>
      <c r="J44" s="87"/>
      <c r="K44" s="87"/>
      <c r="L44" s="88"/>
    </row>
    <row r="45" spans="2:12" ht="25.5" x14ac:dyDescent="0.25">
      <c r="B45" s="47"/>
      <c r="C45" s="48" t="str">
        <f>+$C$3</f>
        <v>2017 
7.-9. hó</v>
      </c>
      <c r="D45" s="48" t="str">
        <f>+$D$3</f>
        <v>2016 
7.-9. hó</v>
      </c>
      <c r="E45" s="48" t="s">
        <v>151</v>
      </c>
      <c r="F45" s="49" t="s">
        <v>152</v>
      </c>
      <c r="G45" s="48" t="str">
        <f>+$G$3</f>
        <v>2017
4.-6. hó</v>
      </c>
      <c r="H45" s="48" t="str">
        <f>+$H$3</f>
        <v>2017
1.-3. hó</v>
      </c>
      <c r="I45" s="48" t="str">
        <f>+$I$3</f>
        <v>2016 
10.-12. hó</v>
      </c>
      <c r="J45" s="48" t="str">
        <f>+$J$3</f>
        <v>2016 
7.-9. hó</v>
      </c>
      <c r="K45" s="48" t="str">
        <f>+$K$3</f>
        <v>Változás
(e Ft)Q/Q</v>
      </c>
      <c r="L45" s="50" t="str">
        <f>+$L$3</f>
        <v>Változás
(%)</v>
      </c>
    </row>
    <row r="46" spans="2:12" x14ac:dyDescent="0.25">
      <c r="B46" s="47"/>
      <c r="C46" s="51"/>
      <c r="D46" s="52"/>
      <c r="E46" s="53"/>
      <c r="F46" s="49"/>
      <c r="G46" s="54"/>
      <c r="H46" s="54"/>
      <c r="I46" s="55"/>
      <c r="J46" s="52"/>
      <c r="K46" s="53"/>
      <c r="L46" s="50"/>
    </row>
    <row r="47" spans="2:12" x14ac:dyDescent="0.25">
      <c r="B47" s="56" t="s">
        <v>158</v>
      </c>
      <c r="C47" s="58">
        <v>343328.00411404338</v>
      </c>
      <c r="D47" s="58">
        <f>J47</f>
        <v>260968.04610370047</v>
      </c>
      <c r="E47" s="58">
        <f t="shared" ref="E47:E48" si="39">C47-D47</f>
        <v>82359.958010342903</v>
      </c>
      <c r="F47" s="59">
        <f t="shared" ref="F47:F48" si="40">E47/D47</f>
        <v>0.31559403244953466</v>
      </c>
      <c r="G47" s="57">
        <v>398009.42162642058</v>
      </c>
      <c r="H47" s="57">
        <v>341534.885182422</v>
      </c>
      <c r="I47" s="58">
        <v>359976.77290907409</v>
      </c>
      <c r="J47" s="58">
        <v>260968.04610370047</v>
      </c>
      <c r="K47" s="58">
        <f t="shared" ref="K47:K48" si="41">I47-J47</f>
        <v>99008.726805373619</v>
      </c>
      <c r="L47" s="60">
        <f>K47/J47</f>
        <v>0.3793902291241843</v>
      </c>
    </row>
    <row r="48" spans="2:12" x14ac:dyDescent="0.25">
      <c r="B48" s="61" t="s">
        <v>159</v>
      </c>
      <c r="C48" s="62">
        <v>200956.09356229121</v>
      </c>
      <c r="D48" s="62">
        <f>J48</f>
        <v>161603.22962880009</v>
      </c>
      <c r="E48" s="62">
        <f t="shared" si="39"/>
        <v>39352.863933491113</v>
      </c>
      <c r="F48" s="63">
        <f t="shared" si="40"/>
        <v>0.243515330874785</v>
      </c>
      <c r="G48" s="47">
        <v>229245.5081306588</v>
      </c>
      <c r="H48" s="47">
        <v>189590.87771725</v>
      </c>
      <c r="I48" s="62">
        <v>198206.36605820002</v>
      </c>
      <c r="J48" s="62">
        <v>161603.22962880009</v>
      </c>
      <c r="K48" s="62">
        <f t="shared" si="41"/>
        <v>36603.136429399921</v>
      </c>
      <c r="L48" s="64">
        <f>K48/J48</f>
        <v>0.22650003043550992</v>
      </c>
    </row>
    <row r="49" spans="2:12" x14ac:dyDescent="0.25">
      <c r="B49" s="47"/>
      <c r="C49" s="62"/>
      <c r="D49" s="62"/>
      <c r="E49" s="62"/>
      <c r="F49" s="63"/>
      <c r="G49" s="47"/>
      <c r="H49" s="47"/>
      <c r="I49" s="62"/>
      <c r="J49" s="62"/>
      <c r="K49" s="62"/>
      <c r="L49" s="65"/>
    </row>
    <row r="50" spans="2:12" x14ac:dyDescent="0.25">
      <c r="B50" s="56" t="s">
        <v>160</v>
      </c>
      <c r="C50" s="58">
        <f>+C47-C48</f>
        <v>142371.91055175217</v>
      </c>
      <c r="D50" s="58">
        <f>+D47-D48</f>
        <v>99364.816474900377</v>
      </c>
      <c r="E50" s="58">
        <f t="shared" ref="E50" si="42">C50-D50</f>
        <v>43007.09407685179</v>
      </c>
      <c r="F50" s="59">
        <f t="shared" ref="F50" si="43">E50/D50</f>
        <v>0.43282014301023153</v>
      </c>
      <c r="G50" s="58">
        <v>168763.91349576178</v>
      </c>
      <c r="H50" s="58">
        <v>151944.00746517201</v>
      </c>
      <c r="I50" s="58">
        <v>161770.40685087407</v>
      </c>
      <c r="J50" s="58">
        <f t="shared" ref="J50" si="44">+J47-J48</f>
        <v>99364.816474900377</v>
      </c>
      <c r="K50" s="58">
        <f>I50-J50</f>
        <v>62405.590375973698</v>
      </c>
      <c r="L50" s="60">
        <f>K50/J50</f>
        <v>0.62804514303850589</v>
      </c>
    </row>
    <row r="51" spans="2:12" x14ac:dyDescent="0.25">
      <c r="B51" s="61"/>
      <c r="C51" s="66">
        <f>C50/C47</f>
        <v>0.41468190431812385</v>
      </c>
      <c r="D51" s="66">
        <f>D50/D47</f>
        <v>0.38075472441333269</v>
      </c>
      <c r="E51" s="67"/>
      <c r="F51" s="68"/>
      <c r="G51" s="66">
        <v>0.42401989582590055</v>
      </c>
      <c r="H51" s="66">
        <v>0.44488576147650349</v>
      </c>
      <c r="I51" s="66">
        <v>0.44939123583880614</v>
      </c>
      <c r="J51" s="66">
        <v>0.45916157426893589</v>
      </c>
      <c r="K51" s="69"/>
      <c r="L51" s="70"/>
    </row>
    <row r="52" spans="2:12" x14ac:dyDescent="0.25">
      <c r="B52" s="71" t="s">
        <v>101</v>
      </c>
      <c r="C52" s="62">
        <v>5013.4344259044383</v>
      </c>
      <c r="D52" s="62">
        <f>J52</f>
        <v>4200.4528894803852</v>
      </c>
      <c r="E52" s="62">
        <f t="shared" ref="E52:E53" si="45">C52-D52</f>
        <v>812.98153642405305</v>
      </c>
      <c r="F52" s="63">
        <f t="shared" ref="F52:F53" si="46">E52/D52</f>
        <v>0.19354616223885859</v>
      </c>
      <c r="G52" s="47">
        <v>3144.8325683574026</v>
      </c>
      <c r="H52" s="47">
        <v>6294.5680496249997</v>
      </c>
      <c r="I52" s="62">
        <v>6452.1162711722291</v>
      </c>
      <c r="J52" s="62">
        <v>4200.4528894803852</v>
      </c>
      <c r="K52" s="62">
        <f t="shared" ref="K52:K53" si="47">I52-J52</f>
        <v>2251.6633816918438</v>
      </c>
      <c r="L52" s="64">
        <f t="shared" ref="L52:L53" si="48">K52/J52</f>
        <v>0.53605252598616449</v>
      </c>
    </row>
    <row r="53" spans="2:12" x14ac:dyDescent="0.25">
      <c r="B53" s="71" t="s">
        <v>161</v>
      </c>
      <c r="C53" s="62">
        <v>123345.48230564568</v>
      </c>
      <c r="D53" s="62">
        <f>J53</f>
        <v>94336.816776941298</v>
      </c>
      <c r="E53" s="62">
        <f t="shared" si="45"/>
        <v>29008.665528704383</v>
      </c>
      <c r="F53" s="63">
        <f t="shared" si="46"/>
        <v>0.30750100034957889</v>
      </c>
      <c r="G53" s="47">
        <v>130391.43966502172</v>
      </c>
      <c r="H53" s="47">
        <v>129073.24143225003</v>
      </c>
      <c r="I53" s="62">
        <v>129784.33077476281</v>
      </c>
      <c r="J53" s="62">
        <v>94336.816776941298</v>
      </c>
      <c r="K53" s="62">
        <f t="shared" si="47"/>
        <v>35447.513997821516</v>
      </c>
      <c r="L53" s="64">
        <f t="shared" si="48"/>
        <v>0.37575482413867006</v>
      </c>
    </row>
    <row r="54" spans="2:12" x14ac:dyDescent="0.25">
      <c r="B54" s="47"/>
      <c r="C54" s="62"/>
      <c r="D54" s="62"/>
      <c r="E54" s="62"/>
      <c r="F54" s="63"/>
      <c r="G54" s="47"/>
      <c r="H54" s="47"/>
      <c r="I54" s="62"/>
      <c r="J54" s="62"/>
      <c r="K54" s="62"/>
      <c r="L54" s="65"/>
    </row>
    <row r="55" spans="2:12" ht="15.75" thickBot="1" x14ac:dyDescent="0.3">
      <c r="B55" s="72" t="s">
        <v>162</v>
      </c>
      <c r="C55" s="73">
        <f>+C50-C52-C53</f>
        <v>14012.993820202042</v>
      </c>
      <c r="D55" s="73">
        <f>+D50-D52-D53</f>
        <v>827.54680847869895</v>
      </c>
      <c r="E55" s="73">
        <f t="shared" ref="E55" si="49">C55-D55</f>
        <v>13185.447011723343</v>
      </c>
      <c r="F55" s="74">
        <f t="shared" ref="F55" si="50">E55/D55</f>
        <v>15.933173660547972</v>
      </c>
      <c r="G55" s="73">
        <v>33108.61074840746</v>
      </c>
      <c r="H55" s="73">
        <v>16576.197983296981</v>
      </c>
      <c r="I55" s="73">
        <v>25533.959804939019</v>
      </c>
      <c r="J55" s="73">
        <f>+J50-J52-J53</f>
        <v>827.54680847869895</v>
      </c>
      <c r="K55" s="73">
        <f>I55-J55</f>
        <v>24706.41299646032</v>
      </c>
      <c r="L55" s="75">
        <f>K55/J55</f>
        <v>29.855003660613189</v>
      </c>
    </row>
    <row r="56" spans="2:12" ht="15.75" thickTop="1" x14ac:dyDescent="0.25"/>
    <row r="58" spans="2:12" ht="24" customHeight="1" x14ac:dyDescent="0.25">
      <c r="B58" s="80" t="s">
        <v>147</v>
      </c>
      <c r="C58" s="86" t="s">
        <v>166</v>
      </c>
      <c r="D58" s="87"/>
      <c r="E58" s="87"/>
      <c r="F58" s="87"/>
      <c r="G58" s="87"/>
      <c r="H58" s="87"/>
      <c r="I58" s="87"/>
      <c r="J58" s="87"/>
      <c r="K58" s="87"/>
      <c r="L58" s="88"/>
    </row>
    <row r="59" spans="2:12" ht="25.5" x14ac:dyDescent="0.25">
      <c r="B59" s="47"/>
      <c r="C59" s="48" t="str">
        <f>+$C$3</f>
        <v>2017 
7.-9. hó</v>
      </c>
      <c r="D59" s="48" t="str">
        <f>+$D$3</f>
        <v>2016 
7.-9. hó</v>
      </c>
      <c r="E59" s="48" t="s">
        <v>151</v>
      </c>
      <c r="F59" s="49" t="s">
        <v>152</v>
      </c>
      <c r="G59" s="48" t="str">
        <f>+$G$3</f>
        <v>2017
4.-6. hó</v>
      </c>
      <c r="H59" s="48" t="str">
        <f>+$H$3</f>
        <v>2017
1.-3. hó</v>
      </c>
      <c r="I59" s="48" t="str">
        <f>+$I$3</f>
        <v>2016 
10.-12. hó</v>
      </c>
      <c r="J59" s="48" t="str">
        <f>+$J$3</f>
        <v>2016 
7.-9. hó</v>
      </c>
      <c r="K59" s="48" t="str">
        <f>+$K$3</f>
        <v>Változás
(e Ft)Q/Q</v>
      </c>
      <c r="L59" s="50" t="str">
        <f>+$L$3</f>
        <v>Változás
(%)</v>
      </c>
    </row>
    <row r="60" spans="2:12" x14ac:dyDescent="0.25">
      <c r="B60" s="47"/>
      <c r="C60" s="51"/>
      <c r="D60" s="52"/>
      <c r="E60" s="53"/>
      <c r="F60" s="49"/>
      <c r="G60" s="54"/>
      <c r="H60" s="54"/>
      <c r="I60" s="55"/>
      <c r="J60" s="52"/>
      <c r="K60" s="53"/>
      <c r="L60" s="50"/>
    </row>
    <row r="61" spans="2:12" x14ac:dyDescent="0.25">
      <c r="B61" s="56" t="s">
        <v>158</v>
      </c>
      <c r="C61" s="58">
        <v>84856.983279999971</v>
      </c>
      <c r="D61" s="58">
        <f>J61</f>
        <v>63838.81604000002</v>
      </c>
      <c r="E61" s="58">
        <f t="shared" ref="E61:E62" si="51">C61-D61</f>
        <v>21018.167239999952</v>
      </c>
      <c r="F61" s="59">
        <f t="shared" ref="F61:F62" si="52">E61/D61</f>
        <v>0.32923804894549458</v>
      </c>
      <c r="G61" s="57">
        <v>69915.07892</v>
      </c>
      <c r="H61" s="57">
        <v>62924.000429999993</v>
      </c>
      <c r="I61" s="58">
        <v>53756.23872999999</v>
      </c>
      <c r="J61" s="58">
        <v>63838.81604000002</v>
      </c>
      <c r="K61" s="58">
        <f t="shared" ref="K61:K62" si="53">I61-J61</f>
        <v>-10082.57731000003</v>
      </c>
      <c r="L61" s="60">
        <f>K61/J61</f>
        <v>-0.15793803731702205</v>
      </c>
    </row>
    <row r="62" spans="2:12" x14ac:dyDescent="0.25">
      <c r="B62" s="61" t="s">
        <v>159</v>
      </c>
      <c r="C62" s="62">
        <v>35522.782910000002</v>
      </c>
      <c r="D62" s="62">
        <f>J62</f>
        <v>25912.4755</v>
      </c>
      <c r="E62" s="62">
        <f t="shared" si="51"/>
        <v>9610.3074100000013</v>
      </c>
      <c r="F62" s="63">
        <f t="shared" si="52"/>
        <v>0.37087569692058181</v>
      </c>
      <c r="G62" s="47">
        <v>22845.104509999997</v>
      </c>
      <c r="H62" s="47">
        <v>24005.044750000001</v>
      </c>
      <c r="I62" s="62">
        <v>20565.088</v>
      </c>
      <c r="J62" s="62">
        <v>25912.4755</v>
      </c>
      <c r="K62" s="62">
        <f t="shared" si="53"/>
        <v>-5347.3875000000007</v>
      </c>
      <c r="L62" s="64">
        <f>K62/J62</f>
        <v>-0.2063634367932157</v>
      </c>
    </row>
    <row r="63" spans="2:12" x14ac:dyDescent="0.25">
      <c r="B63" s="47"/>
      <c r="C63" s="62"/>
      <c r="D63" s="62"/>
      <c r="E63" s="62"/>
      <c r="F63" s="63"/>
      <c r="G63" s="47"/>
      <c r="H63" s="47"/>
      <c r="I63" s="62"/>
      <c r="J63" s="62"/>
      <c r="K63" s="62"/>
      <c r="L63" s="65"/>
    </row>
    <row r="64" spans="2:12" x14ac:dyDescent="0.25">
      <c r="B64" s="56" t="s">
        <v>160</v>
      </c>
      <c r="C64" s="58">
        <f>+C61-C62</f>
        <v>49334.20036999997</v>
      </c>
      <c r="D64" s="58">
        <f>+D61-D62</f>
        <v>37926.340540000019</v>
      </c>
      <c r="E64" s="58">
        <f t="shared" ref="E64" si="54">C64-D64</f>
        <v>11407.85982999995</v>
      </c>
      <c r="F64" s="59">
        <f t="shared" ref="F64" si="55">E64/D64</f>
        <v>0.3007898908139674</v>
      </c>
      <c r="G64" s="58">
        <v>47069.974410000003</v>
      </c>
      <c r="H64" s="58">
        <v>38918.955679999992</v>
      </c>
      <c r="I64" s="58">
        <v>33191.150729999994</v>
      </c>
      <c r="J64" s="58">
        <f t="shared" ref="J64" si="56">+J61-J62</f>
        <v>37926.340540000019</v>
      </c>
      <c r="K64" s="58">
        <f>I64-J64</f>
        <v>-4735.1898100000253</v>
      </c>
      <c r="L64" s="60">
        <f>K64/J64</f>
        <v>-0.12485227265746697</v>
      </c>
    </row>
    <row r="65" spans="2:12" x14ac:dyDescent="0.25">
      <c r="B65" s="61"/>
      <c r="C65" s="66">
        <f>C64/C61</f>
        <v>0.58138055894838292</v>
      </c>
      <c r="D65" s="66">
        <f>D64/D61</f>
        <v>0.59409529957817819</v>
      </c>
      <c r="E65" s="67"/>
      <c r="F65" s="68"/>
      <c r="G65" s="66">
        <v>0.67324495855693156</v>
      </c>
      <c r="H65" s="66">
        <v>0.6185073328784223</v>
      </c>
      <c r="I65" s="66">
        <v>0.61743811535454129</v>
      </c>
      <c r="J65" s="66">
        <v>0.57102326179833607</v>
      </c>
      <c r="K65" s="69"/>
      <c r="L65" s="70"/>
    </row>
    <row r="66" spans="2:12" x14ac:dyDescent="0.25">
      <c r="B66" s="71" t="s">
        <v>101</v>
      </c>
      <c r="C66" s="62">
        <v>275.90199999999999</v>
      </c>
      <c r="D66" s="62">
        <f>J66</f>
        <v>832.6</v>
      </c>
      <c r="E66" s="62">
        <f t="shared" ref="E66:E67" si="57">C66-D66</f>
        <v>-556.69800000000009</v>
      </c>
      <c r="F66" s="63">
        <f t="shared" ref="F66:F67" si="58">E66/D66</f>
        <v>-0.66862599087196739</v>
      </c>
      <c r="G66" s="47">
        <v>518.80999999999995</v>
      </c>
      <c r="H66" s="47">
        <v>438.30099999999999</v>
      </c>
      <c r="I66" s="62">
        <v>300.798</v>
      </c>
      <c r="J66" s="62">
        <v>832.6</v>
      </c>
      <c r="K66" s="62">
        <f t="shared" ref="K66:K67" si="59">I66-J66</f>
        <v>-531.80200000000002</v>
      </c>
      <c r="L66" s="64">
        <f t="shared" ref="L66:L67" si="60">K66/J66</f>
        <v>-0.63872447754023542</v>
      </c>
    </row>
    <row r="67" spans="2:12" x14ac:dyDescent="0.25">
      <c r="B67" s="71" t="s">
        <v>161</v>
      </c>
      <c r="C67" s="62">
        <v>33552.260590000005</v>
      </c>
      <c r="D67" s="62">
        <f>J67</f>
        <v>22443.895019999996</v>
      </c>
      <c r="E67" s="62">
        <f t="shared" si="57"/>
        <v>11108.365570000009</v>
      </c>
      <c r="F67" s="63">
        <f t="shared" si="58"/>
        <v>0.49493929463229197</v>
      </c>
      <c r="G67" s="47">
        <v>36584.39635000001</v>
      </c>
      <c r="H67" s="47">
        <v>42619.205099999992</v>
      </c>
      <c r="I67" s="62">
        <v>23898.271330000014</v>
      </c>
      <c r="J67" s="62">
        <v>22443.895019999996</v>
      </c>
      <c r="K67" s="62">
        <f t="shared" si="59"/>
        <v>1454.3763100000178</v>
      </c>
      <c r="L67" s="64">
        <f t="shared" si="60"/>
        <v>6.480053077703346E-2</v>
      </c>
    </row>
    <row r="68" spans="2:12" x14ac:dyDescent="0.25">
      <c r="B68" s="47"/>
      <c r="C68" s="62"/>
      <c r="D68" s="62"/>
      <c r="E68" s="62"/>
      <c r="F68" s="63"/>
      <c r="G68" s="47"/>
      <c r="H68" s="47"/>
      <c r="I68" s="62"/>
      <c r="J68" s="62"/>
      <c r="K68" s="62"/>
      <c r="L68" s="65"/>
    </row>
    <row r="69" spans="2:12" ht="15.75" thickBot="1" x14ac:dyDescent="0.3">
      <c r="B69" s="72" t="s">
        <v>162</v>
      </c>
      <c r="C69" s="73">
        <f>+C64-C66-C67</f>
        <v>15506.037779999962</v>
      </c>
      <c r="D69" s="73">
        <f>+D64-D66-D67</f>
        <v>14649.845520000024</v>
      </c>
      <c r="E69" s="73">
        <f t="shared" ref="E69" si="61">C69-D69</f>
        <v>856.19225999993796</v>
      </c>
      <c r="F69" s="74">
        <f t="shared" ref="F69" si="62">E69/D69</f>
        <v>5.8443773951818198E-2</v>
      </c>
      <c r="G69" s="73">
        <v>9966.7680599999949</v>
      </c>
      <c r="H69" s="73">
        <v>-4138.5504199999996</v>
      </c>
      <c r="I69" s="73">
        <v>8992.0813999999773</v>
      </c>
      <c r="J69" s="73">
        <f>+J64-J66-J67</f>
        <v>14649.845520000024</v>
      </c>
      <c r="K69" s="73">
        <f>I69-J69</f>
        <v>-5657.7641200000471</v>
      </c>
      <c r="L69" s="75">
        <f>K69/J69</f>
        <v>-0.38619957543416045</v>
      </c>
    </row>
    <row r="70" spans="2:12" ht="15.75" thickTop="1" x14ac:dyDescent="0.25"/>
    <row r="72" spans="2:12" ht="24" customHeight="1" x14ac:dyDescent="0.25">
      <c r="B72" s="80" t="s">
        <v>147</v>
      </c>
      <c r="C72" s="86" t="s">
        <v>167</v>
      </c>
      <c r="D72" s="87"/>
      <c r="E72" s="87"/>
      <c r="F72" s="87"/>
      <c r="G72" s="87"/>
      <c r="H72" s="87"/>
      <c r="I72" s="87"/>
      <c r="J72" s="87"/>
      <c r="K72" s="87"/>
      <c r="L72" s="88"/>
    </row>
    <row r="73" spans="2:12" ht="25.5" x14ac:dyDescent="0.25">
      <c r="B73" s="47"/>
      <c r="C73" s="48" t="str">
        <f>+$C$3</f>
        <v>2017 
7.-9. hó</v>
      </c>
      <c r="D73" s="48" t="str">
        <f>+$D$3</f>
        <v>2016 
7.-9. hó</v>
      </c>
      <c r="E73" s="48" t="s">
        <v>151</v>
      </c>
      <c r="F73" s="49" t="s">
        <v>152</v>
      </c>
      <c r="G73" s="48" t="str">
        <f>+$G$3</f>
        <v>2017
4.-6. hó</v>
      </c>
      <c r="H73" s="48" t="str">
        <f>+$H$3</f>
        <v>2017
1.-3. hó</v>
      </c>
      <c r="I73" s="48" t="str">
        <f>+$I$3</f>
        <v>2016 
10.-12. hó</v>
      </c>
      <c r="J73" s="48" t="str">
        <f>+$J$3</f>
        <v>2016 
7.-9. hó</v>
      </c>
      <c r="K73" s="48" t="str">
        <f>+$K$3</f>
        <v>Változás
(e Ft)Q/Q</v>
      </c>
      <c r="L73" s="50" t="str">
        <f>+$L$3</f>
        <v>Változás
(%)</v>
      </c>
    </row>
    <row r="74" spans="2:12" x14ac:dyDescent="0.25">
      <c r="B74" s="47"/>
      <c r="C74" s="51"/>
      <c r="D74" s="52"/>
      <c r="E74" s="53"/>
      <c r="F74" s="49"/>
      <c r="G74" s="54"/>
      <c r="H74" s="54"/>
      <c r="I74" s="55"/>
      <c r="J74" s="52"/>
      <c r="K74" s="53"/>
      <c r="L74" s="50"/>
    </row>
    <row r="75" spans="2:12" x14ac:dyDescent="0.25">
      <c r="B75" s="56" t="s">
        <v>158</v>
      </c>
      <c r="C75" s="58">
        <v>31271.72639</v>
      </c>
      <c r="D75" s="58">
        <f>J75</f>
        <v>877399.14061999996</v>
      </c>
      <c r="E75" s="58">
        <f t="shared" ref="E75:E76" si="63">C75-D75</f>
        <v>-846127.41422999999</v>
      </c>
      <c r="F75" s="59">
        <f t="shared" ref="F75:F76" si="64">E75/D75</f>
        <v>-0.96435860836619658</v>
      </c>
      <c r="G75" s="57">
        <v>25739.309620000004</v>
      </c>
      <c r="H75" s="57">
        <v>26570.940859999999</v>
      </c>
      <c r="I75" s="58">
        <v>77645.897869999884</v>
      </c>
      <c r="J75" s="58">
        <v>877399.14061999996</v>
      </c>
      <c r="K75" s="58">
        <f t="shared" ref="K75:K76" si="65">I75-J75</f>
        <v>-799753.24275000009</v>
      </c>
      <c r="L75" s="60">
        <f>K75/J75</f>
        <v>-0.91150447467371276</v>
      </c>
    </row>
    <row r="76" spans="2:12" x14ac:dyDescent="0.25">
      <c r="B76" s="61" t="s">
        <v>159</v>
      </c>
      <c r="C76" s="62">
        <v>7442.8591500000002</v>
      </c>
      <c r="D76" s="62">
        <f>J76</f>
        <v>833632.69602999999</v>
      </c>
      <c r="E76" s="62">
        <f t="shared" si="63"/>
        <v>-826189.83687999996</v>
      </c>
      <c r="F76" s="63">
        <f t="shared" si="64"/>
        <v>-0.99107177635252897</v>
      </c>
      <c r="G76" s="47">
        <v>1287.6940000000004</v>
      </c>
      <c r="H76" s="47">
        <v>3447.4500600000001</v>
      </c>
      <c r="I76" s="62">
        <v>74663.179480000021</v>
      </c>
      <c r="J76" s="62">
        <v>833632.69602999999</v>
      </c>
      <c r="K76" s="62">
        <f t="shared" si="65"/>
        <v>-758969.51654999994</v>
      </c>
      <c r="L76" s="64">
        <f>K76/J76</f>
        <v>-0.91043635903969733</v>
      </c>
    </row>
    <row r="77" spans="2:12" x14ac:dyDescent="0.25">
      <c r="B77" s="47"/>
      <c r="C77" s="62"/>
      <c r="D77" s="62"/>
      <c r="E77" s="62"/>
      <c r="F77" s="63"/>
      <c r="G77" s="47"/>
      <c r="H77" s="47"/>
      <c r="I77" s="62"/>
      <c r="J77" s="62"/>
      <c r="K77" s="62"/>
      <c r="L77" s="65"/>
    </row>
    <row r="78" spans="2:12" x14ac:dyDescent="0.25">
      <c r="B78" s="56" t="s">
        <v>160</v>
      </c>
      <c r="C78" s="58">
        <f>+C75-C76</f>
        <v>23828.86724</v>
      </c>
      <c r="D78" s="58">
        <f>+D75-D76</f>
        <v>43766.44458999997</v>
      </c>
      <c r="E78" s="58">
        <f t="shared" ref="E78" si="66">C78-D78</f>
        <v>-19937.57734999997</v>
      </c>
      <c r="F78" s="59">
        <f t="shared" ref="F78" si="67">E78/D78</f>
        <v>-0.45554482519138489</v>
      </c>
      <c r="G78" s="58">
        <v>24451.615620000004</v>
      </c>
      <c r="H78" s="58">
        <v>23123.4908</v>
      </c>
      <c r="I78" s="58">
        <v>2982.7183899998636</v>
      </c>
      <c r="J78" s="58">
        <f t="shared" ref="J78" si="68">+J75-J76</f>
        <v>43766.44458999997</v>
      </c>
      <c r="K78" s="58">
        <f>I78-J78</f>
        <v>-40783.726200000106</v>
      </c>
      <c r="L78" s="60">
        <f>K78/J78</f>
        <v>-0.93184919593214177</v>
      </c>
    </row>
    <row r="79" spans="2:12" x14ac:dyDescent="0.25">
      <c r="B79" s="61"/>
      <c r="C79" s="66">
        <f>C78/C75</f>
        <v>0.7619939795719094</v>
      </c>
      <c r="D79" s="66">
        <f>D78/D75</f>
        <v>4.9882023544122821E-2</v>
      </c>
      <c r="E79" s="67"/>
      <c r="F79" s="68"/>
      <c r="G79" s="66">
        <v>0.94997169624940392</v>
      </c>
      <c r="H79" s="66">
        <v>0.8702548743695484</v>
      </c>
      <c r="I79" s="66">
        <v>3.8414371806141469E-2</v>
      </c>
      <c r="J79" s="66">
        <v>0.57102326179833607</v>
      </c>
      <c r="K79" s="69"/>
      <c r="L79" s="70"/>
    </row>
    <row r="80" spans="2:12" x14ac:dyDescent="0.25">
      <c r="B80" s="71" t="s">
        <v>101</v>
      </c>
      <c r="C80" s="62">
        <v>5598.7326750000011</v>
      </c>
      <c r="D80" s="62">
        <f>J80</f>
        <v>5162.6131703729297</v>
      </c>
      <c r="E80" s="62">
        <f t="shared" ref="E80:E81" si="69">C80-D80</f>
        <v>436.11950462707136</v>
      </c>
      <c r="F80" s="63">
        <f t="shared" ref="F80:F81" si="70">E80/D80</f>
        <v>8.4476502545234769E-2</v>
      </c>
      <c r="G80" s="47">
        <v>5505.7799624999998</v>
      </c>
      <c r="H80" s="47">
        <v>5289.1323624999995</v>
      </c>
      <c r="I80" s="62">
        <v>5191.4323625000006</v>
      </c>
      <c r="J80" s="62">
        <v>5162.6131703729297</v>
      </c>
      <c r="K80" s="62">
        <f t="shared" ref="K80:K81" si="71">I80-J80</f>
        <v>28.819192127070892</v>
      </c>
      <c r="L80" s="64">
        <f t="shared" ref="L80:L81" si="72">K80/J80</f>
        <v>5.5822877244527487E-3</v>
      </c>
    </row>
    <row r="81" spans="2:12" x14ac:dyDescent="0.25">
      <c r="B81" s="71" t="s">
        <v>161</v>
      </c>
      <c r="C81" s="62">
        <v>-2140.9233500000073</v>
      </c>
      <c r="D81" s="62">
        <f>J81</f>
        <v>26695.591139999829</v>
      </c>
      <c r="E81" s="62">
        <f t="shared" si="69"/>
        <v>-28836.514489999838</v>
      </c>
      <c r="F81" s="63">
        <f t="shared" si="70"/>
        <v>-1.0801976378336164</v>
      </c>
      <c r="G81" s="47">
        <v>-1866.3185499999961</v>
      </c>
      <c r="H81" s="47">
        <v>5590.4700099999991</v>
      </c>
      <c r="I81" s="62">
        <v>-100023.30425999987</v>
      </c>
      <c r="J81" s="62">
        <v>26695.591139999829</v>
      </c>
      <c r="K81" s="62">
        <f t="shared" si="71"/>
        <v>-126718.8953999997</v>
      </c>
      <c r="L81" s="64">
        <f t="shared" si="72"/>
        <v>-4.7468098659230709</v>
      </c>
    </row>
    <row r="82" spans="2:12" x14ac:dyDescent="0.25">
      <c r="B82" s="47"/>
      <c r="C82" s="62"/>
      <c r="D82" s="62"/>
      <c r="E82" s="62"/>
      <c r="F82" s="63"/>
      <c r="G82" s="47"/>
      <c r="H82" s="47"/>
      <c r="I82" s="62"/>
      <c r="J82" s="62"/>
      <c r="K82" s="62"/>
      <c r="L82" s="65"/>
    </row>
    <row r="83" spans="2:12" ht="15.75" thickBot="1" x14ac:dyDescent="0.3">
      <c r="B83" s="72" t="s">
        <v>162</v>
      </c>
      <c r="C83" s="73">
        <f>+C78-C80-C81</f>
        <v>20371.057915000009</v>
      </c>
      <c r="D83" s="73">
        <f>+D78-D80-D81</f>
        <v>11908.240279627207</v>
      </c>
      <c r="E83" s="73">
        <f t="shared" ref="E83" si="73">C83-D83</f>
        <v>8462.8176353728013</v>
      </c>
      <c r="F83" s="74">
        <f t="shared" ref="F83" si="74">E83/D83</f>
        <v>0.71066903561318917</v>
      </c>
      <c r="G83" s="73">
        <v>20812.1542075</v>
      </c>
      <c r="H83" s="73">
        <v>12243.8884275</v>
      </c>
      <c r="I83" s="73">
        <v>97814.590287499741</v>
      </c>
      <c r="J83" s="73">
        <f>+J78-J80-J81</f>
        <v>11908.240279627207</v>
      </c>
      <c r="K83" s="73">
        <f>I83-J83</f>
        <v>85906.350007872534</v>
      </c>
      <c r="L83" s="75">
        <f>K83/J83</f>
        <v>7.214025581499425</v>
      </c>
    </row>
    <row r="84" spans="2:12" ht="15.75" thickTop="1" x14ac:dyDescent="0.25"/>
    <row r="86" spans="2:12" ht="24" customHeight="1" x14ac:dyDescent="0.25">
      <c r="B86" s="80" t="s">
        <v>168</v>
      </c>
      <c r="C86" s="86" t="s">
        <v>169</v>
      </c>
      <c r="D86" s="87"/>
      <c r="E86" s="87"/>
      <c r="F86" s="87"/>
      <c r="G86" s="87"/>
      <c r="H86" s="87"/>
      <c r="I86" s="87"/>
      <c r="J86" s="87"/>
      <c r="K86" s="87"/>
      <c r="L86" s="88"/>
    </row>
    <row r="87" spans="2:12" ht="25.5" x14ac:dyDescent="0.25">
      <c r="B87" s="47"/>
      <c r="C87" s="48" t="str">
        <f>+$C$3</f>
        <v>2017 
7.-9. hó</v>
      </c>
      <c r="D87" s="48" t="str">
        <f>+$D$3</f>
        <v>2016 
7.-9. hó</v>
      </c>
      <c r="E87" s="48" t="s">
        <v>151</v>
      </c>
      <c r="F87" s="49" t="s">
        <v>152</v>
      </c>
      <c r="G87" s="48" t="str">
        <f>+$G$3</f>
        <v>2017
4.-6. hó</v>
      </c>
      <c r="H87" s="48" t="str">
        <f>+$H$3</f>
        <v>2017
1.-3. hó</v>
      </c>
      <c r="I87" s="48" t="str">
        <f>+$I$3</f>
        <v>2016 
10.-12. hó</v>
      </c>
      <c r="J87" s="48" t="str">
        <f>+$J$3</f>
        <v>2016 
7.-9. hó</v>
      </c>
      <c r="K87" s="48" t="str">
        <f>+$K$3</f>
        <v>Változás
(e Ft)Q/Q</v>
      </c>
      <c r="L87" s="50" t="str">
        <f>+$L$3</f>
        <v>Változás
(%)</v>
      </c>
    </row>
    <row r="88" spans="2:12" x14ac:dyDescent="0.25">
      <c r="B88" s="47"/>
      <c r="C88" s="51"/>
      <c r="D88" s="52"/>
      <c r="E88" s="53"/>
      <c r="F88" s="49"/>
      <c r="G88" s="54"/>
      <c r="H88" s="54"/>
      <c r="I88" s="55"/>
      <c r="J88" s="52"/>
      <c r="K88" s="53"/>
      <c r="L88" s="50"/>
    </row>
    <row r="89" spans="2:12" x14ac:dyDescent="0.25">
      <c r="B89" s="56" t="s">
        <v>158</v>
      </c>
      <c r="C89" s="58">
        <v>-68167.199710952395</v>
      </c>
      <c r="D89" s="58">
        <f>J89</f>
        <v>-70270.703999999998</v>
      </c>
      <c r="E89" s="58">
        <f t="shared" ref="E89:E90" si="75">C89-D89</f>
        <v>2103.5042890476034</v>
      </c>
      <c r="F89" s="59">
        <f t="shared" ref="F89:F90" si="76">E89/D89</f>
        <v>-2.9934299349663601E-2</v>
      </c>
      <c r="G89" s="57">
        <v>-82474.670545229601</v>
      </c>
      <c r="H89" s="57">
        <v>-86865.399829700007</v>
      </c>
      <c r="I89" s="58">
        <v>-48008.803530000034</v>
      </c>
      <c r="J89" s="58">
        <v>-70270.703999999998</v>
      </c>
      <c r="K89" s="58">
        <f t="shared" ref="K89:K90" si="77">I89-J89</f>
        <v>22261.900469999964</v>
      </c>
      <c r="L89" s="60">
        <f>K89/J89</f>
        <v>-0.31680201282742187</v>
      </c>
    </row>
    <row r="90" spans="2:12" x14ac:dyDescent="0.25">
      <c r="B90" s="61" t="s">
        <v>159</v>
      </c>
      <c r="C90" s="62">
        <v>61381.184921774831</v>
      </c>
      <c r="D90" s="62">
        <f>J90</f>
        <v>9270.2000000000007</v>
      </c>
      <c r="E90" s="62">
        <f t="shared" si="75"/>
        <v>52110.984921774827</v>
      </c>
      <c r="F90" s="63">
        <f t="shared" si="76"/>
        <v>5.6213441912552939</v>
      </c>
      <c r="G90" s="47">
        <v>-52477.083908587025</v>
      </c>
      <c r="H90" s="47">
        <v>-33008.343824964002</v>
      </c>
      <c r="I90" s="62">
        <v>12612.264236954004</v>
      </c>
      <c r="J90" s="62">
        <v>9270.2000000000007</v>
      </c>
      <c r="K90" s="62">
        <f t="shared" si="77"/>
        <v>3342.0642369540037</v>
      </c>
      <c r="L90" s="64">
        <f>K90/J90</f>
        <v>0.36051695076201196</v>
      </c>
    </row>
    <row r="91" spans="2:12" x14ac:dyDescent="0.25">
      <c r="B91" s="47"/>
      <c r="C91" s="62"/>
      <c r="D91" s="62"/>
      <c r="E91" s="62"/>
      <c r="F91" s="63"/>
      <c r="G91" s="47"/>
      <c r="H91" s="47"/>
      <c r="I91" s="62"/>
      <c r="J91" s="62"/>
      <c r="K91" s="62"/>
      <c r="L91" s="65"/>
    </row>
    <row r="92" spans="2:12" x14ac:dyDescent="0.25">
      <c r="B92" s="56" t="s">
        <v>160</v>
      </c>
      <c r="C92" s="58">
        <f>+C89-C90</f>
        <v>-129548.38463272722</v>
      </c>
      <c r="D92" s="58">
        <f>+D89-D90</f>
        <v>-79540.903999999995</v>
      </c>
      <c r="E92" s="58">
        <f t="shared" ref="E92" si="78">C92-D92</f>
        <v>-50007.480632727224</v>
      </c>
      <c r="F92" s="59">
        <f t="shared" ref="F92" si="79">E92/D92</f>
        <v>0.62870143684471103</v>
      </c>
      <c r="G92" s="58">
        <v>-29997.586636642576</v>
      </c>
      <c r="H92" s="58">
        <v>-53857.056004736005</v>
      </c>
      <c r="I92" s="58">
        <v>-60621.067766954038</v>
      </c>
      <c r="J92" s="58">
        <f t="shared" ref="J92" si="80">+J89-J90</f>
        <v>-79540.903999999995</v>
      </c>
      <c r="K92" s="58">
        <f>I92-J92</f>
        <v>18919.836233045957</v>
      </c>
      <c r="L92" s="60">
        <f>K92/J92</f>
        <v>-0.23786297718021859</v>
      </c>
    </row>
    <row r="93" spans="2:12" x14ac:dyDescent="0.25">
      <c r="B93" s="61"/>
      <c r="C93" s="66">
        <f>C92/C89</f>
        <v>1.9004504392442094</v>
      </c>
      <c r="D93" s="66">
        <f>D92/D89</f>
        <v>1.1319212626644526</v>
      </c>
      <c r="E93" s="67"/>
      <c r="F93" s="68"/>
      <c r="G93" s="66">
        <v>0.36371878103097993</v>
      </c>
      <c r="H93" s="66">
        <v>0.62000584939829895</v>
      </c>
      <c r="I93" s="66">
        <v>1.2627073226074625</v>
      </c>
      <c r="J93" s="66">
        <v>1.2312839110595366</v>
      </c>
      <c r="K93" s="69"/>
      <c r="L93" s="70"/>
    </row>
    <row r="94" spans="2:12" x14ac:dyDescent="0.25">
      <c r="B94" s="71" t="s">
        <v>101</v>
      </c>
      <c r="C94" s="62">
        <v>1088.3489999999999</v>
      </c>
      <c r="D94" s="62">
        <f>J94</f>
        <v>1203.1638250000049</v>
      </c>
      <c r="E94" s="62">
        <f t="shared" ref="E94:E95" si="81">C94-D94</f>
        <v>-114.81482500000493</v>
      </c>
      <c r="F94" s="63">
        <f t="shared" ref="F94:F95" si="82">E94/D94</f>
        <v>-9.5427424440727729E-2</v>
      </c>
      <c r="G94" s="47">
        <v>982.82100000000003</v>
      </c>
      <c r="H94" s="47">
        <v>1035.991</v>
      </c>
      <c r="I94" s="62">
        <v>940.226</v>
      </c>
      <c r="J94" s="62">
        <v>1203.1638250000049</v>
      </c>
      <c r="K94" s="62">
        <f t="shared" ref="K94:K95" si="83">I94-J94</f>
        <v>-262.93782500000486</v>
      </c>
      <c r="L94" s="64">
        <f t="shared" ref="L94:L95" si="84">K94/J94</f>
        <v>-0.21853867240398772</v>
      </c>
    </row>
    <row r="95" spans="2:12" x14ac:dyDescent="0.25">
      <c r="B95" s="71" t="s">
        <v>161</v>
      </c>
      <c r="C95" s="62">
        <v>-137319.51987935897</v>
      </c>
      <c r="D95" s="62">
        <f>J95</f>
        <v>-62672.334733387353</v>
      </c>
      <c r="E95" s="62">
        <f t="shared" si="81"/>
        <v>-74647.185145971613</v>
      </c>
      <c r="F95" s="63">
        <f t="shared" si="82"/>
        <v>1.1910707565551233</v>
      </c>
      <c r="G95" s="47">
        <v>-21830.14389417538</v>
      </c>
      <c r="H95" s="47">
        <v>-45156.755776465616</v>
      </c>
      <c r="I95" s="62">
        <v>-13662.037712753952</v>
      </c>
      <c r="J95" s="62">
        <v>-62672.334733387353</v>
      </c>
      <c r="K95" s="62">
        <f t="shared" si="83"/>
        <v>49010.297020633399</v>
      </c>
      <c r="L95" s="64">
        <f t="shared" si="84"/>
        <v>-0.7820084767725145</v>
      </c>
    </row>
    <row r="96" spans="2:12" x14ac:dyDescent="0.25">
      <c r="B96" s="47"/>
      <c r="C96" s="62"/>
      <c r="D96" s="62"/>
      <c r="E96" s="62"/>
      <c r="F96" s="63"/>
      <c r="G96" s="47"/>
      <c r="H96" s="47"/>
      <c r="I96" s="62"/>
      <c r="J96" s="62"/>
      <c r="K96" s="62"/>
      <c r="L96" s="65"/>
    </row>
    <row r="97" spans="2:12" ht="15.75" thickBot="1" x14ac:dyDescent="0.3">
      <c r="B97" s="72" t="s">
        <v>162</v>
      </c>
      <c r="C97" s="73">
        <f>+C92-C94-C95</f>
        <v>6682.7862466317456</v>
      </c>
      <c r="D97" s="73">
        <f>+D92-D94-D95</f>
        <v>-18071.733091612652</v>
      </c>
      <c r="E97" s="73">
        <f t="shared" ref="E97" si="85">C97-D97</f>
        <v>24754.519338244398</v>
      </c>
      <c r="F97" s="74">
        <f t="shared" ref="F97" si="86">E97/D97</f>
        <v>-1.3697922170914156</v>
      </c>
      <c r="G97" s="73">
        <v>-9150.2637424671957</v>
      </c>
      <c r="H97" s="73">
        <v>-9736.291228270391</v>
      </c>
      <c r="I97" s="73">
        <v>-47899.256054200087</v>
      </c>
      <c r="J97" s="73">
        <f>+J92-J94-J95</f>
        <v>-18071.733091612652</v>
      </c>
      <c r="K97" s="73">
        <f>I97-J97</f>
        <v>-29827.522962587434</v>
      </c>
      <c r="L97" s="75">
        <f>K97/J97</f>
        <v>1.6505070549338077</v>
      </c>
    </row>
    <row r="98" spans="2:12" ht="15.75" thickTop="1" x14ac:dyDescent="0.25"/>
  </sheetData>
  <mergeCells count="7">
    <mergeCell ref="C58:L58"/>
    <mergeCell ref="C72:L72"/>
    <mergeCell ref="C86:L86"/>
    <mergeCell ref="C2:L2"/>
    <mergeCell ref="C16:L16"/>
    <mergeCell ref="C30:L30"/>
    <mergeCell ref="C44:L44"/>
  </mergeCells>
  <pageMargins left="0.7" right="0.7" top="0.75" bottom="0.75" header="0.3" footer="0.3"/>
  <pageSetup paperSize="9" scale="59" orientation="portrait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showGridLines="0" tabSelected="1" view="pageBreakPreview" zoomScale="60" zoomScaleNormal="100" workbookViewId="0">
      <selection activeCell="M21" sqref="M21"/>
    </sheetView>
  </sheetViews>
  <sheetFormatPr defaultRowHeight="15" x14ac:dyDescent="0.25"/>
  <cols>
    <col min="1" max="1" width="42.42578125" bestFit="1" customWidth="1"/>
    <col min="2" max="2" width="20.42578125" customWidth="1"/>
    <col min="3" max="3" width="15.28515625" customWidth="1"/>
    <col min="4" max="4" width="13" bestFit="1" customWidth="1"/>
    <col min="5" max="5" width="9" style="23" bestFit="1" customWidth="1"/>
    <col min="7" max="7" width="46.7109375" customWidth="1"/>
    <col min="8" max="8" width="20.42578125" customWidth="1"/>
    <col min="9" max="9" width="15.85546875" customWidth="1"/>
    <col min="10" max="10" width="15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89" t="s">
        <v>3</v>
      </c>
      <c r="E1" s="90"/>
      <c r="G1" s="1" t="s">
        <v>0</v>
      </c>
      <c r="H1" s="2" t="s">
        <v>1</v>
      </c>
      <c r="I1" s="2" t="s">
        <v>2</v>
      </c>
      <c r="J1" s="89" t="s">
        <v>3</v>
      </c>
      <c r="K1" s="90"/>
    </row>
    <row r="2" spans="1:11" ht="15.75" thickBot="1" x14ac:dyDescent="0.3">
      <c r="A2" s="3" t="s">
        <v>4</v>
      </c>
      <c r="B2" s="4">
        <v>43008</v>
      </c>
      <c r="C2" s="4">
        <v>43100</v>
      </c>
      <c r="D2" s="91"/>
      <c r="E2" s="92"/>
      <c r="G2" s="3" t="s">
        <v>4</v>
      </c>
      <c r="H2" s="4">
        <v>43008</v>
      </c>
      <c r="I2" s="4">
        <v>43100</v>
      </c>
      <c r="J2" s="91"/>
      <c r="K2" s="92"/>
    </row>
    <row r="3" spans="1:11" ht="15.75" thickBot="1" x14ac:dyDescent="0.3">
      <c r="A3" s="5"/>
      <c r="B3" s="6" t="s">
        <v>5</v>
      </c>
      <c r="C3" s="6" t="s">
        <v>6</v>
      </c>
      <c r="D3" s="7" t="s">
        <v>7</v>
      </c>
      <c r="E3" s="7" t="s">
        <v>8</v>
      </c>
      <c r="G3" s="5"/>
      <c r="H3" s="6" t="s">
        <v>5</v>
      </c>
      <c r="I3" s="6" t="s">
        <v>6</v>
      </c>
      <c r="J3" s="7" t="s">
        <v>7</v>
      </c>
      <c r="K3" s="7" t="s">
        <v>8</v>
      </c>
    </row>
    <row r="4" spans="1:11" ht="15.75" thickBot="1" x14ac:dyDescent="0.3">
      <c r="A4" s="8" t="s">
        <v>9</v>
      </c>
      <c r="B4" s="9">
        <v>71827.322129299981</v>
      </c>
      <c r="C4" s="9">
        <v>84692</v>
      </c>
      <c r="D4" s="9">
        <f>+B4-C4</f>
        <v>-12864.677870700019</v>
      </c>
      <c r="E4" s="10">
        <f>+D4/C4</f>
        <v>-0.15189956395763496</v>
      </c>
      <c r="G4" s="8" t="s">
        <v>10</v>
      </c>
      <c r="H4" s="9">
        <v>171989.35043845407</v>
      </c>
      <c r="I4" s="9">
        <v>153050</v>
      </c>
      <c r="J4" s="9">
        <f>+H4-I4</f>
        <v>18939.350438454072</v>
      </c>
      <c r="K4" s="10">
        <f>+J4/I4</f>
        <v>0.12374616424994493</v>
      </c>
    </row>
    <row r="5" spans="1:11" ht="15.75" thickBot="1" x14ac:dyDescent="0.3">
      <c r="A5" s="8" t="s">
        <v>11</v>
      </c>
      <c r="B5" s="9">
        <v>1021751.0098936614</v>
      </c>
      <c r="C5" s="9">
        <v>992089</v>
      </c>
      <c r="D5" s="9">
        <f t="shared" ref="D5:D21" si="0">+B5-C5</f>
        <v>29662.009893661365</v>
      </c>
      <c r="E5" s="10">
        <f t="shared" ref="E5:E21" si="1">+D5/C5</f>
        <v>2.9898537221621613E-2</v>
      </c>
      <c r="G5" s="8" t="s">
        <v>12</v>
      </c>
      <c r="H5" s="9">
        <v>1490536.1700047997</v>
      </c>
      <c r="I5" s="9">
        <v>9479</v>
      </c>
      <c r="J5" s="9">
        <f t="shared" ref="J5:J26" si="2">+H5-I5</f>
        <v>1481057.1700047997</v>
      </c>
      <c r="K5" s="10">
        <f t="shared" ref="K5:K26" si="3">+J5/I5</f>
        <v>156.24614094364381</v>
      </c>
    </row>
    <row r="6" spans="1:11" ht="15.75" thickBot="1" x14ac:dyDescent="0.3">
      <c r="A6" s="8" t="s">
        <v>13</v>
      </c>
      <c r="B6" s="9">
        <v>1174686.0260000001</v>
      </c>
      <c r="C6" s="9">
        <v>939362</v>
      </c>
      <c r="D6" s="9">
        <f t="shared" si="0"/>
        <v>235324.02600000007</v>
      </c>
      <c r="E6" s="10">
        <f t="shared" si="1"/>
        <v>0.25051473872692326</v>
      </c>
      <c r="G6" s="8" t="s">
        <v>14</v>
      </c>
      <c r="H6" s="9">
        <v>1685.3406268389876</v>
      </c>
      <c r="I6" s="9">
        <v>-23318</v>
      </c>
      <c r="J6" s="9">
        <f t="shared" si="2"/>
        <v>25003.340626838988</v>
      </c>
      <c r="K6" s="10">
        <f t="shared" si="3"/>
        <v>-1.0722763799141859</v>
      </c>
    </row>
    <row r="7" spans="1:11" ht="15.75" thickBot="1" x14ac:dyDescent="0.3">
      <c r="A7" s="8" t="s">
        <v>15</v>
      </c>
      <c r="B7" s="9">
        <v>545156.79024839995</v>
      </c>
      <c r="C7" s="9">
        <v>519319</v>
      </c>
      <c r="D7" s="9">
        <f t="shared" si="0"/>
        <v>25837.79024839995</v>
      </c>
      <c r="E7" s="10">
        <f t="shared" si="1"/>
        <v>4.9753215746775971E-2</v>
      </c>
      <c r="G7" s="8" t="s">
        <v>16</v>
      </c>
      <c r="H7" s="9">
        <v>2715012.4821705492</v>
      </c>
      <c r="I7" s="9">
        <v>2444092</v>
      </c>
      <c r="J7" s="9">
        <f t="shared" si="2"/>
        <v>270920.48217054922</v>
      </c>
      <c r="K7" s="10">
        <f t="shared" si="3"/>
        <v>0.11084708847725422</v>
      </c>
    </row>
    <row r="8" spans="1:11" ht="15.75" thickBot="1" x14ac:dyDescent="0.3">
      <c r="A8" s="8" t="s">
        <v>17</v>
      </c>
      <c r="B8" s="9">
        <v>102233.32888900001</v>
      </c>
      <c r="C8" s="9">
        <v>53920</v>
      </c>
      <c r="D8" s="9">
        <f t="shared" si="0"/>
        <v>48313.328889000011</v>
      </c>
      <c r="E8" s="10">
        <f t="shared" si="1"/>
        <v>0.89601871084940676</v>
      </c>
      <c r="G8" s="11" t="s">
        <v>18</v>
      </c>
      <c r="H8" s="12">
        <v>4379223.343240642</v>
      </c>
      <c r="I8" s="12">
        <v>2583303</v>
      </c>
      <c r="J8" s="12">
        <f t="shared" si="2"/>
        <v>1795920.343240642</v>
      </c>
      <c r="K8" s="13">
        <f t="shared" si="3"/>
        <v>0.69520313460737748</v>
      </c>
    </row>
    <row r="9" spans="1:11" ht="15.75" thickBot="1" x14ac:dyDescent="0.3">
      <c r="A9" s="8" t="s">
        <v>19</v>
      </c>
      <c r="B9" s="9">
        <v>205408.93184499998</v>
      </c>
      <c r="C9" s="9">
        <v>506273</v>
      </c>
      <c r="D9" s="9">
        <f t="shared" si="0"/>
        <v>-300864.06815499999</v>
      </c>
      <c r="E9" s="10">
        <f t="shared" si="1"/>
        <v>-0.59427239484428362</v>
      </c>
      <c r="G9" s="8" t="s">
        <v>20</v>
      </c>
      <c r="H9" s="9">
        <v>-48222.409174858687</v>
      </c>
      <c r="I9" s="9">
        <v>-40154</v>
      </c>
      <c r="J9" s="9">
        <f t="shared" si="2"/>
        <v>-8068.409174858687</v>
      </c>
      <c r="K9" s="10">
        <f t="shared" si="3"/>
        <v>0.20093662337148696</v>
      </c>
    </row>
    <row r="10" spans="1:11" ht="15.75" thickBot="1" x14ac:dyDescent="0.3">
      <c r="A10" s="8" t="s">
        <v>21</v>
      </c>
      <c r="B10" s="9">
        <v>150749.09883449998</v>
      </c>
      <c r="C10" s="9">
        <v>158829</v>
      </c>
      <c r="D10" s="9">
        <f t="shared" si="0"/>
        <v>-8079.9011655000213</v>
      </c>
      <c r="E10" s="10">
        <f t="shared" si="1"/>
        <v>-5.0871699535349472E-2</v>
      </c>
      <c r="G10" s="11" t="s">
        <v>22</v>
      </c>
      <c r="H10" s="12">
        <v>4331000.9340657834</v>
      </c>
      <c r="I10" s="12">
        <v>2543149</v>
      </c>
      <c r="J10" s="12">
        <f t="shared" si="2"/>
        <v>1787851.9340657834</v>
      </c>
      <c r="K10" s="13">
        <f t="shared" si="3"/>
        <v>0.70300715139607761</v>
      </c>
    </row>
    <row r="11" spans="1:11" ht="24" thickBot="1" x14ac:dyDescent="0.4">
      <c r="A11" s="8" t="s">
        <v>23</v>
      </c>
      <c r="B11" s="9">
        <v>68765.429936600005</v>
      </c>
      <c r="C11" s="9">
        <v>66401</v>
      </c>
      <c r="D11" s="9">
        <f t="shared" si="0"/>
        <v>2364.429936600005</v>
      </c>
      <c r="E11" s="10">
        <f t="shared" si="1"/>
        <v>3.5608348317043494E-2</v>
      </c>
      <c r="G11" s="14"/>
      <c r="H11" s="15"/>
      <c r="I11" s="16"/>
      <c r="J11" s="16"/>
      <c r="K11" s="17"/>
    </row>
    <row r="12" spans="1:11" ht="15.75" thickBot="1" x14ac:dyDescent="0.3">
      <c r="A12" s="11" t="s">
        <v>24</v>
      </c>
      <c r="B12" s="12">
        <v>3340577.9377764617</v>
      </c>
      <c r="C12" s="12">
        <v>3320885</v>
      </c>
      <c r="D12" s="12">
        <f t="shared" si="0"/>
        <v>19692.937776461709</v>
      </c>
      <c r="E12" s="13">
        <f t="shared" si="1"/>
        <v>5.930027018840372E-3</v>
      </c>
      <c r="G12" s="8" t="s">
        <v>25</v>
      </c>
      <c r="H12" s="9">
        <v>522223.68300000002</v>
      </c>
      <c r="I12" s="9">
        <v>582664</v>
      </c>
      <c r="J12" s="9">
        <f t="shared" si="2"/>
        <v>-60440.316999999981</v>
      </c>
      <c r="K12" s="10">
        <f t="shared" si="3"/>
        <v>-0.10373099590844806</v>
      </c>
    </row>
    <row r="13" spans="1:11" ht="24" thickBot="1" x14ac:dyDescent="0.4">
      <c r="A13" s="8"/>
      <c r="B13" s="18"/>
      <c r="C13" s="16"/>
      <c r="D13" s="16"/>
      <c r="E13" s="17"/>
      <c r="G13" s="8" t="s">
        <v>26</v>
      </c>
      <c r="H13" s="9">
        <v>158452.44765650717</v>
      </c>
      <c r="I13" s="9">
        <v>86557</v>
      </c>
      <c r="J13" s="9">
        <f t="shared" si="2"/>
        <v>71895.447656507167</v>
      </c>
      <c r="K13" s="10">
        <f t="shared" si="3"/>
        <v>0.83061390363006071</v>
      </c>
    </row>
    <row r="14" spans="1:11" ht="15.75" thickBot="1" x14ac:dyDescent="0.3">
      <c r="A14" s="8" t="s">
        <v>27</v>
      </c>
      <c r="B14" s="9">
        <v>2667999.3321563369</v>
      </c>
      <c r="C14" s="9">
        <v>11616</v>
      </c>
      <c r="D14" s="9">
        <f t="shared" si="0"/>
        <v>2656383.3321563369</v>
      </c>
      <c r="E14" s="10">
        <f t="shared" si="1"/>
        <v>228.68313809885819</v>
      </c>
      <c r="G14" s="8" t="s">
        <v>28</v>
      </c>
      <c r="H14" s="9">
        <v>2000</v>
      </c>
      <c r="I14" s="9">
        <v>10629</v>
      </c>
      <c r="J14" s="9">
        <f t="shared" si="2"/>
        <v>-8629</v>
      </c>
      <c r="K14" s="10">
        <f t="shared" si="3"/>
        <v>-0.81183554426568816</v>
      </c>
    </row>
    <row r="15" spans="1:11" ht="15.75" thickBot="1" x14ac:dyDescent="0.3">
      <c r="A15" s="8" t="s">
        <v>29</v>
      </c>
      <c r="B15" s="9">
        <v>487626.0692905999</v>
      </c>
      <c r="C15" s="9">
        <v>286205</v>
      </c>
      <c r="D15" s="9">
        <f t="shared" si="0"/>
        <v>201421.0692905999</v>
      </c>
      <c r="E15" s="10">
        <f t="shared" si="1"/>
        <v>0.70376502608479896</v>
      </c>
      <c r="G15" s="11" t="s">
        <v>30</v>
      </c>
      <c r="H15" s="12">
        <v>682676.13065650722</v>
      </c>
      <c r="I15" s="12">
        <v>679850</v>
      </c>
      <c r="J15" s="12">
        <f t="shared" si="2"/>
        <v>2826.1306565072155</v>
      </c>
      <c r="K15" s="13">
        <f t="shared" si="3"/>
        <v>4.1569914782778779E-3</v>
      </c>
    </row>
    <row r="16" spans="1:11" ht="24" thickBot="1" x14ac:dyDescent="0.4">
      <c r="A16" s="8" t="s">
        <v>31</v>
      </c>
      <c r="B16" s="9">
        <v>141352.11233710003</v>
      </c>
      <c r="C16" s="9">
        <v>378709</v>
      </c>
      <c r="D16" s="9">
        <f t="shared" si="0"/>
        <v>-237356.88766289997</v>
      </c>
      <c r="E16" s="10">
        <f t="shared" si="1"/>
        <v>-0.62675269841197323</v>
      </c>
      <c r="G16" s="8"/>
      <c r="H16" s="15"/>
      <c r="I16" s="16"/>
      <c r="J16" s="16"/>
      <c r="K16" s="17"/>
    </row>
    <row r="17" spans="1:11" ht="15.75" thickBot="1" x14ac:dyDescent="0.3">
      <c r="A17" s="8" t="s">
        <v>32</v>
      </c>
      <c r="B17" s="9">
        <v>127383.47036469998</v>
      </c>
      <c r="C17" s="9">
        <v>53648</v>
      </c>
      <c r="D17" s="9">
        <f t="shared" si="0"/>
        <v>73735.470364699984</v>
      </c>
      <c r="E17" s="10">
        <f t="shared" si="1"/>
        <v>1.374430926869594</v>
      </c>
      <c r="G17" s="8" t="s">
        <v>33</v>
      </c>
      <c r="H17" s="9">
        <v>852993.86825000052</v>
      </c>
      <c r="I17" s="9">
        <v>198830</v>
      </c>
      <c r="J17" s="9">
        <f t="shared" si="2"/>
        <v>654163.86825000052</v>
      </c>
      <c r="K17" s="10">
        <f t="shared" si="3"/>
        <v>3.2900662286878264</v>
      </c>
    </row>
    <row r="18" spans="1:11" ht="15.75" thickBot="1" x14ac:dyDescent="0.3">
      <c r="A18" s="8" t="s">
        <v>34</v>
      </c>
      <c r="B18" s="9">
        <v>34725.760424500004</v>
      </c>
      <c r="C18" s="9">
        <v>35119</v>
      </c>
      <c r="D18" s="9">
        <f t="shared" si="0"/>
        <v>-393.23957549999614</v>
      </c>
      <c r="E18" s="10">
        <f t="shared" si="1"/>
        <v>-1.1197345468264931E-2</v>
      </c>
      <c r="G18" s="8" t="s">
        <v>35</v>
      </c>
      <c r="H18" s="9">
        <v>303973.33462989994</v>
      </c>
      <c r="I18" s="9">
        <v>68975</v>
      </c>
      <c r="J18" s="9">
        <f t="shared" si="2"/>
        <v>234998.33462989994</v>
      </c>
      <c r="K18" s="10">
        <f t="shared" si="3"/>
        <v>3.4070073886176142</v>
      </c>
    </row>
    <row r="19" spans="1:11" ht="15.75" thickBot="1" x14ac:dyDescent="0.3">
      <c r="A19" s="8" t="s">
        <v>36</v>
      </c>
      <c r="B19" s="9">
        <v>348250.7719173879</v>
      </c>
      <c r="C19" s="9">
        <v>321744</v>
      </c>
      <c r="D19" s="9">
        <f t="shared" si="0"/>
        <v>26506.771917387901</v>
      </c>
      <c r="E19" s="10">
        <f t="shared" si="1"/>
        <v>8.2384665813155497E-2</v>
      </c>
      <c r="G19" s="8" t="s">
        <v>37</v>
      </c>
      <c r="H19" s="9">
        <v>751830.60235010006</v>
      </c>
      <c r="I19" s="9">
        <v>1740880</v>
      </c>
      <c r="J19" s="9">
        <f t="shared" si="2"/>
        <v>-989049.39764989994</v>
      </c>
      <c r="K19" s="10">
        <f t="shared" si="3"/>
        <v>-0.56813186299452001</v>
      </c>
    </row>
    <row r="20" spans="1:11" ht="24" thickBot="1" x14ac:dyDescent="0.3">
      <c r="A20" s="8" t="s">
        <v>38</v>
      </c>
      <c r="B20" s="9">
        <v>1219255.5338256001</v>
      </c>
      <c r="C20" s="9">
        <v>1583686</v>
      </c>
      <c r="D20" s="9">
        <f t="shared" si="0"/>
        <v>-364430.46617439995</v>
      </c>
      <c r="E20" s="10">
        <f t="shared" si="1"/>
        <v>-0.2301153550479072</v>
      </c>
      <c r="G20" s="19"/>
      <c r="H20" s="20"/>
      <c r="I20" s="21"/>
      <c r="J20" s="21"/>
      <c r="K20" s="22"/>
    </row>
    <row r="21" spans="1:11" ht="15.75" thickBot="1" x14ac:dyDescent="0.3">
      <c r="A21" s="11" t="s">
        <v>39</v>
      </c>
      <c r="B21" s="12">
        <v>5026593.0503162239</v>
      </c>
      <c r="C21" s="12">
        <v>2670727</v>
      </c>
      <c r="D21" s="12">
        <f t="shared" si="0"/>
        <v>2355866.0503162239</v>
      </c>
      <c r="E21" s="13">
        <f t="shared" si="1"/>
        <v>0.88210665122875676</v>
      </c>
      <c r="G21" s="8" t="s">
        <v>40</v>
      </c>
      <c r="H21" s="9">
        <v>1051088.0252514</v>
      </c>
      <c r="I21" s="9">
        <v>264302</v>
      </c>
      <c r="J21" s="9">
        <f t="shared" si="2"/>
        <v>786786.02525139996</v>
      </c>
      <c r="K21" s="10">
        <f t="shared" si="3"/>
        <v>2.9768447656521704</v>
      </c>
    </row>
    <row r="22" spans="1:11" ht="15.75" thickBot="1" x14ac:dyDescent="0.3">
      <c r="E22"/>
      <c r="G22" s="8" t="s">
        <v>41</v>
      </c>
      <c r="H22" s="9">
        <v>3928.7429999999999</v>
      </c>
      <c r="I22" s="9">
        <v>11284</v>
      </c>
      <c r="J22" s="9">
        <f t="shared" si="2"/>
        <v>-7355.2569999999996</v>
      </c>
      <c r="K22" s="10">
        <f t="shared" si="3"/>
        <v>-0.6518306451612903</v>
      </c>
    </row>
    <row r="23" spans="1:11" ht="15.75" thickBot="1" x14ac:dyDescent="0.3">
      <c r="G23" s="8" t="s">
        <v>42</v>
      </c>
      <c r="H23" s="9">
        <v>389679.34941549995</v>
      </c>
      <c r="I23" s="9">
        <v>484342</v>
      </c>
      <c r="J23" s="9">
        <f t="shared" si="2"/>
        <v>-94662.65058450005</v>
      </c>
      <c r="K23" s="10">
        <f t="shared" si="3"/>
        <v>-0.19544588448761424</v>
      </c>
    </row>
    <row r="24" spans="1:11" ht="15.75" thickBot="1" x14ac:dyDescent="0.3">
      <c r="E24"/>
      <c r="G24" s="11" t="s">
        <v>43</v>
      </c>
      <c r="H24" s="12">
        <v>3353493.9228969002</v>
      </c>
      <c r="I24" s="12">
        <v>2768613</v>
      </c>
      <c r="J24" s="12">
        <f t="shared" si="2"/>
        <v>584880.92289690021</v>
      </c>
      <c r="K24" s="13">
        <f t="shared" si="3"/>
        <v>0.21125412720987014</v>
      </c>
    </row>
    <row r="25" spans="1:11" ht="24" thickBot="1" x14ac:dyDescent="0.4">
      <c r="E25"/>
      <c r="G25" s="8"/>
      <c r="H25" s="15"/>
      <c r="I25" s="16"/>
      <c r="J25" s="16"/>
      <c r="K25" s="17"/>
    </row>
    <row r="26" spans="1:11" ht="15.75" thickBot="1" x14ac:dyDescent="0.3">
      <c r="A26" s="11" t="s">
        <v>44</v>
      </c>
      <c r="B26" s="12">
        <v>8367170.9880926851</v>
      </c>
      <c r="C26" s="12">
        <v>5991612</v>
      </c>
      <c r="D26" s="12">
        <f>+B26-C26</f>
        <v>2375558.9880926851</v>
      </c>
      <c r="E26" s="13">
        <f>+D26/C26</f>
        <v>0.39648077814329186</v>
      </c>
      <c r="G26" s="11" t="s">
        <v>45</v>
      </c>
      <c r="H26" s="12">
        <v>8367170.9876191914</v>
      </c>
      <c r="I26" s="12">
        <v>5991612</v>
      </c>
      <c r="J26" s="12">
        <f t="shared" si="2"/>
        <v>2375558.9876191914</v>
      </c>
      <c r="K26" s="13">
        <f t="shared" si="3"/>
        <v>0.39648077806426574</v>
      </c>
    </row>
    <row r="27" spans="1:11" x14ac:dyDescent="0.25">
      <c r="E27"/>
      <c r="K27" s="23"/>
    </row>
    <row r="28" spans="1:11" x14ac:dyDescent="0.25">
      <c r="E28"/>
    </row>
    <row r="29" spans="1:11" ht="15.75" thickBot="1" x14ac:dyDescent="0.3">
      <c r="E29"/>
    </row>
    <row r="30" spans="1:11" ht="15" customHeight="1" x14ac:dyDescent="0.25">
      <c r="A30" s="93" t="s">
        <v>46</v>
      </c>
      <c r="B30" s="93" t="s">
        <v>47</v>
      </c>
      <c r="C30" s="96" t="s">
        <v>48</v>
      </c>
      <c r="D30" s="89" t="s">
        <v>49</v>
      </c>
      <c r="E30" s="90"/>
      <c r="G30" s="93" t="s">
        <v>46</v>
      </c>
      <c r="H30" s="93" t="s">
        <v>47</v>
      </c>
      <c r="I30" s="99" t="s">
        <v>50</v>
      </c>
      <c r="J30" s="89" t="s">
        <v>49</v>
      </c>
      <c r="K30" s="90"/>
    </row>
    <row r="31" spans="1:11" ht="15.75" thickBot="1" x14ac:dyDescent="0.3">
      <c r="A31" s="94"/>
      <c r="B31" s="94"/>
      <c r="C31" s="97"/>
      <c r="D31" s="91"/>
      <c r="E31" s="92"/>
      <c r="G31" s="94"/>
      <c r="H31" s="94"/>
      <c r="I31" s="100"/>
      <c r="J31" s="91"/>
      <c r="K31" s="92"/>
    </row>
    <row r="32" spans="1:11" ht="15.75" thickBot="1" x14ac:dyDescent="0.3">
      <c r="A32" s="95"/>
      <c r="B32" s="95"/>
      <c r="C32" s="98"/>
      <c r="D32" s="7" t="s">
        <v>51</v>
      </c>
      <c r="E32" s="7" t="s">
        <v>8</v>
      </c>
      <c r="G32" s="95"/>
      <c r="H32" s="95"/>
      <c r="I32" s="101"/>
      <c r="J32" s="24" t="s">
        <v>51</v>
      </c>
      <c r="K32" s="25" t="s">
        <v>8</v>
      </c>
    </row>
    <row r="33" spans="1:11" ht="15.75" thickBot="1" x14ac:dyDescent="0.3">
      <c r="A33" s="8" t="s">
        <v>52</v>
      </c>
      <c r="B33" s="9">
        <f>B4</f>
        <v>71827.322129299981</v>
      </c>
      <c r="C33" s="9">
        <f>C4</f>
        <v>84692</v>
      </c>
      <c r="D33" s="9">
        <f>D4</f>
        <v>-12864.677870700019</v>
      </c>
      <c r="E33" s="10">
        <f>E4</f>
        <v>-0.15189956395763496</v>
      </c>
      <c r="G33" s="8" t="s">
        <v>53</v>
      </c>
      <c r="H33" s="9">
        <f>H4</f>
        <v>171989.35043845407</v>
      </c>
      <c r="I33" s="9">
        <f>I4</f>
        <v>153050</v>
      </c>
      <c r="J33" s="9">
        <f>J4</f>
        <v>18939.350438454072</v>
      </c>
      <c r="K33" s="10">
        <f>K4</f>
        <v>0.12374616424994493</v>
      </c>
    </row>
    <row r="34" spans="1:11" ht="15.75" thickBot="1" x14ac:dyDescent="0.3">
      <c r="A34" s="8" t="s">
        <v>11</v>
      </c>
      <c r="B34" s="9">
        <f t="shared" ref="B34:E49" si="4">B5</f>
        <v>1021751.0098936614</v>
      </c>
      <c r="C34" s="9">
        <f t="shared" si="4"/>
        <v>992089</v>
      </c>
      <c r="D34" s="9">
        <f t="shared" si="4"/>
        <v>29662.009893661365</v>
      </c>
      <c r="E34" s="10">
        <f t="shared" si="4"/>
        <v>2.9898537221621613E-2</v>
      </c>
      <c r="G34" s="8" t="s">
        <v>54</v>
      </c>
      <c r="H34" s="9">
        <f t="shared" ref="H34:K39" si="5">H5</f>
        <v>1490536.1700047997</v>
      </c>
      <c r="I34" s="9">
        <f t="shared" si="5"/>
        <v>9479</v>
      </c>
      <c r="J34" s="9">
        <f t="shared" si="5"/>
        <v>1481057.1700047997</v>
      </c>
      <c r="K34" s="10">
        <f t="shared" si="5"/>
        <v>156.24614094364381</v>
      </c>
    </row>
    <row r="35" spans="1:11" ht="15.75" thickBot="1" x14ac:dyDescent="0.3">
      <c r="A35" s="8" t="s">
        <v>55</v>
      </c>
      <c r="B35" s="9">
        <f t="shared" si="4"/>
        <v>1174686.0260000001</v>
      </c>
      <c r="C35" s="9">
        <f t="shared" si="4"/>
        <v>939362</v>
      </c>
      <c r="D35" s="9">
        <f t="shared" si="4"/>
        <v>235324.02600000007</v>
      </c>
      <c r="E35" s="10">
        <f t="shared" si="4"/>
        <v>0.25051473872692326</v>
      </c>
      <c r="G35" s="8" t="s">
        <v>56</v>
      </c>
      <c r="H35" s="9">
        <f t="shared" si="5"/>
        <v>1685.3406268389876</v>
      </c>
      <c r="I35" s="9">
        <f t="shared" si="5"/>
        <v>-23318</v>
      </c>
      <c r="J35" s="9">
        <f t="shared" si="5"/>
        <v>25003.340626838988</v>
      </c>
      <c r="K35" s="10">
        <f t="shared" si="5"/>
        <v>-1.0722763799141859</v>
      </c>
    </row>
    <row r="36" spans="1:11" ht="15.75" thickBot="1" x14ac:dyDescent="0.3">
      <c r="A36" s="8" t="s">
        <v>57</v>
      </c>
      <c r="B36" s="9">
        <f t="shared" si="4"/>
        <v>545156.79024839995</v>
      </c>
      <c r="C36" s="9">
        <f t="shared" si="4"/>
        <v>519319</v>
      </c>
      <c r="D36" s="9">
        <f t="shared" si="4"/>
        <v>25837.79024839995</v>
      </c>
      <c r="E36" s="10">
        <f t="shared" si="4"/>
        <v>4.9753215746775971E-2</v>
      </c>
      <c r="G36" s="8" t="s">
        <v>58</v>
      </c>
      <c r="H36" s="9">
        <f t="shared" si="5"/>
        <v>2715012.4821705492</v>
      </c>
      <c r="I36" s="9">
        <f t="shared" si="5"/>
        <v>2444092</v>
      </c>
      <c r="J36" s="9">
        <f t="shared" si="5"/>
        <v>270920.48217054922</v>
      </c>
      <c r="K36" s="10">
        <f t="shared" si="5"/>
        <v>0.11084708847725422</v>
      </c>
    </row>
    <row r="37" spans="1:11" ht="15.75" thickBot="1" x14ac:dyDescent="0.3">
      <c r="A37" s="8" t="s">
        <v>59</v>
      </c>
      <c r="B37" s="9">
        <f t="shared" si="4"/>
        <v>102233.32888900001</v>
      </c>
      <c r="C37" s="9">
        <f t="shared" si="4"/>
        <v>53920</v>
      </c>
      <c r="D37" s="9">
        <f t="shared" si="4"/>
        <v>48313.328889000011</v>
      </c>
      <c r="E37" s="10">
        <f t="shared" si="4"/>
        <v>0.89601871084940676</v>
      </c>
      <c r="G37" s="11" t="s">
        <v>60</v>
      </c>
      <c r="H37" s="12">
        <f t="shared" si="5"/>
        <v>4379223.343240642</v>
      </c>
      <c r="I37" s="12">
        <f t="shared" si="5"/>
        <v>2583303</v>
      </c>
      <c r="J37" s="12">
        <f t="shared" si="5"/>
        <v>1795920.343240642</v>
      </c>
      <c r="K37" s="13">
        <f t="shared" si="5"/>
        <v>0.69520313460737748</v>
      </c>
    </row>
    <row r="38" spans="1:11" ht="15.75" thickBot="1" x14ac:dyDescent="0.3">
      <c r="A38" s="8" t="s">
        <v>61</v>
      </c>
      <c r="B38" s="9">
        <f t="shared" si="4"/>
        <v>205408.93184499998</v>
      </c>
      <c r="C38" s="9">
        <f t="shared" si="4"/>
        <v>506273</v>
      </c>
      <c r="D38" s="9">
        <f t="shared" si="4"/>
        <v>-300864.06815499999</v>
      </c>
      <c r="E38" s="10">
        <f t="shared" si="4"/>
        <v>-0.59427239484428362</v>
      </c>
      <c r="G38" s="8" t="s">
        <v>62</v>
      </c>
      <c r="H38" s="9">
        <f t="shared" si="5"/>
        <v>-48222.409174858687</v>
      </c>
      <c r="I38" s="9">
        <f t="shared" si="5"/>
        <v>-40154</v>
      </c>
      <c r="J38" s="9">
        <f t="shared" si="5"/>
        <v>-8068.409174858687</v>
      </c>
      <c r="K38" s="10">
        <f t="shared" si="5"/>
        <v>0.20093662337148696</v>
      </c>
    </row>
    <row r="39" spans="1:11" ht="15.75" thickBot="1" x14ac:dyDescent="0.3">
      <c r="A39" s="8" t="s">
        <v>63</v>
      </c>
      <c r="B39" s="9">
        <f t="shared" si="4"/>
        <v>150749.09883449998</v>
      </c>
      <c r="C39" s="9">
        <f t="shared" si="4"/>
        <v>158829</v>
      </c>
      <c r="D39" s="9">
        <f t="shared" si="4"/>
        <v>-8079.9011655000213</v>
      </c>
      <c r="E39" s="10">
        <f t="shared" si="4"/>
        <v>-5.0871699535349472E-2</v>
      </c>
      <c r="G39" s="11" t="s">
        <v>64</v>
      </c>
      <c r="H39" s="12">
        <f t="shared" si="5"/>
        <v>4331000.9340657834</v>
      </c>
      <c r="I39" s="12">
        <f t="shared" si="5"/>
        <v>2543149</v>
      </c>
      <c r="J39" s="12">
        <f t="shared" si="5"/>
        <v>1787851.9340657834</v>
      </c>
      <c r="K39" s="13">
        <f t="shared" si="5"/>
        <v>0.70300715139607761</v>
      </c>
    </row>
    <row r="40" spans="1:11" ht="15.75" thickBot="1" x14ac:dyDescent="0.3">
      <c r="A40" s="8" t="s">
        <v>65</v>
      </c>
      <c r="B40" s="9">
        <f t="shared" si="4"/>
        <v>68765.429936600005</v>
      </c>
      <c r="C40" s="9">
        <f t="shared" si="4"/>
        <v>66401</v>
      </c>
      <c r="D40" s="9">
        <f t="shared" si="4"/>
        <v>2364.429936600005</v>
      </c>
      <c r="E40" s="10">
        <f t="shared" si="4"/>
        <v>3.5608348317043494E-2</v>
      </c>
      <c r="G40" s="14"/>
      <c r="H40" s="9"/>
      <c r="I40" s="9"/>
      <c r="J40" s="9"/>
      <c r="K40" s="10"/>
    </row>
    <row r="41" spans="1:11" ht="15.75" thickBot="1" x14ac:dyDescent="0.3">
      <c r="A41" s="11" t="s">
        <v>66</v>
      </c>
      <c r="B41" s="12">
        <f t="shared" si="4"/>
        <v>3340577.9377764617</v>
      </c>
      <c r="C41" s="12">
        <f t="shared" si="4"/>
        <v>3320885</v>
      </c>
      <c r="D41" s="12">
        <f t="shared" si="4"/>
        <v>19692.937776461709</v>
      </c>
      <c r="E41" s="13">
        <f t="shared" si="4"/>
        <v>5.930027018840372E-3</v>
      </c>
      <c r="G41" s="8" t="s">
        <v>67</v>
      </c>
      <c r="H41" s="9">
        <f t="shared" ref="H41:K44" si="6">H12</f>
        <v>522223.68300000002</v>
      </c>
      <c r="I41" s="9">
        <f t="shared" si="6"/>
        <v>582664</v>
      </c>
      <c r="J41" s="9">
        <f t="shared" si="6"/>
        <v>-60440.316999999981</v>
      </c>
      <c r="K41" s="10">
        <f t="shared" si="6"/>
        <v>-0.10373099590844806</v>
      </c>
    </row>
    <row r="42" spans="1:11" ht="15.75" thickBot="1" x14ac:dyDescent="0.3">
      <c r="A42" s="8" t="s">
        <v>68</v>
      </c>
      <c r="B42" s="9"/>
      <c r="C42" s="9"/>
      <c r="D42" s="9"/>
      <c r="E42" s="10"/>
      <c r="G42" s="8" t="s">
        <v>69</v>
      </c>
      <c r="H42" s="9">
        <f t="shared" si="6"/>
        <v>158452.44765650717</v>
      </c>
      <c r="I42" s="9">
        <f t="shared" si="6"/>
        <v>86557</v>
      </c>
      <c r="J42" s="9">
        <f t="shared" si="6"/>
        <v>71895.447656507167</v>
      </c>
      <c r="K42" s="10">
        <f t="shared" si="6"/>
        <v>0.83061390363006071</v>
      </c>
    </row>
    <row r="43" spans="1:11" ht="15.75" thickBot="1" x14ac:dyDescent="0.3">
      <c r="A43" s="8" t="s">
        <v>70</v>
      </c>
      <c r="B43" s="9">
        <f t="shared" si="4"/>
        <v>2667999.3321563369</v>
      </c>
      <c r="C43" s="9">
        <f t="shared" si="4"/>
        <v>11616</v>
      </c>
      <c r="D43" s="9">
        <f t="shared" si="4"/>
        <v>2656383.3321563369</v>
      </c>
      <c r="E43" s="10">
        <f t="shared" si="4"/>
        <v>228.68313809885819</v>
      </c>
      <c r="G43" s="8" t="s">
        <v>71</v>
      </c>
      <c r="H43" s="9">
        <f t="shared" si="6"/>
        <v>2000</v>
      </c>
      <c r="I43" s="9">
        <f t="shared" si="6"/>
        <v>10629</v>
      </c>
      <c r="J43" s="9">
        <f t="shared" si="6"/>
        <v>-8629</v>
      </c>
      <c r="K43" s="10">
        <f t="shared" si="6"/>
        <v>-0.81183554426568816</v>
      </c>
    </row>
    <row r="44" spans="1:11" ht="15.75" thickBot="1" x14ac:dyDescent="0.3">
      <c r="A44" s="8" t="s">
        <v>72</v>
      </c>
      <c r="B44" s="9">
        <f t="shared" si="4"/>
        <v>487626.0692905999</v>
      </c>
      <c r="C44" s="9">
        <f t="shared" si="4"/>
        <v>286205</v>
      </c>
      <c r="D44" s="9">
        <f t="shared" si="4"/>
        <v>201421.0692905999</v>
      </c>
      <c r="E44" s="10">
        <f t="shared" si="4"/>
        <v>0.70376502608479896</v>
      </c>
      <c r="G44" s="11" t="s">
        <v>73</v>
      </c>
      <c r="H44" s="12">
        <f t="shared" si="6"/>
        <v>682676.13065650722</v>
      </c>
      <c r="I44" s="12">
        <f t="shared" si="6"/>
        <v>679850</v>
      </c>
      <c r="J44" s="12">
        <f t="shared" si="6"/>
        <v>2826.1306565072155</v>
      </c>
      <c r="K44" s="13">
        <f t="shared" si="6"/>
        <v>4.1569914782778779E-3</v>
      </c>
    </row>
    <row r="45" spans="1:11" ht="15.75" thickBot="1" x14ac:dyDescent="0.3">
      <c r="A45" s="8" t="s">
        <v>74</v>
      </c>
      <c r="B45" s="9">
        <f t="shared" si="4"/>
        <v>141352.11233710003</v>
      </c>
      <c r="C45" s="9">
        <f t="shared" si="4"/>
        <v>378709</v>
      </c>
      <c r="D45" s="9">
        <f t="shared" si="4"/>
        <v>-237356.88766289997</v>
      </c>
      <c r="E45" s="10">
        <f t="shared" si="4"/>
        <v>-0.62675269841197323</v>
      </c>
      <c r="G45" s="8"/>
      <c r="H45" s="9"/>
      <c r="I45" s="9"/>
      <c r="J45" s="9"/>
      <c r="K45" s="10"/>
    </row>
    <row r="46" spans="1:11" ht="15.75" thickBot="1" x14ac:dyDescent="0.3">
      <c r="A46" s="8" t="s">
        <v>75</v>
      </c>
      <c r="B46" s="9">
        <f t="shared" si="4"/>
        <v>127383.47036469998</v>
      </c>
      <c r="C46" s="9">
        <f t="shared" si="4"/>
        <v>53648</v>
      </c>
      <c r="D46" s="9">
        <f t="shared" si="4"/>
        <v>73735.470364699984</v>
      </c>
      <c r="E46" s="10">
        <f t="shared" si="4"/>
        <v>1.374430926869594</v>
      </c>
      <c r="G46" s="8" t="s">
        <v>67</v>
      </c>
      <c r="H46" s="9">
        <f t="shared" ref="H46:K48" si="7">H17</f>
        <v>852993.86825000052</v>
      </c>
      <c r="I46" s="9">
        <f t="shared" si="7"/>
        <v>198830</v>
      </c>
      <c r="J46" s="9">
        <f t="shared" si="7"/>
        <v>654163.86825000052</v>
      </c>
      <c r="K46" s="10">
        <f t="shared" si="7"/>
        <v>3.2900662286878264</v>
      </c>
    </row>
    <row r="47" spans="1:11" ht="15.75" thickBot="1" x14ac:dyDescent="0.3">
      <c r="A47" s="8" t="s">
        <v>76</v>
      </c>
      <c r="B47" s="9">
        <f t="shared" si="4"/>
        <v>34725.760424500004</v>
      </c>
      <c r="C47" s="9">
        <f t="shared" si="4"/>
        <v>35119</v>
      </c>
      <c r="D47" s="9">
        <f t="shared" si="4"/>
        <v>-393.23957549999614</v>
      </c>
      <c r="E47" s="10">
        <f t="shared" si="4"/>
        <v>-1.1197345468264931E-2</v>
      </c>
      <c r="G47" s="8" t="s">
        <v>77</v>
      </c>
      <c r="H47" s="9">
        <f t="shared" si="7"/>
        <v>303973.33462989994</v>
      </c>
      <c r="I47" s="9">
        <f t="shared" si="7"/>
        <v>68975</v>
      </c>
      <c r="J47" s="9">
        <f t="shared" si="7"/>
        <v>234998.33462989994</v>
      </c>
      <c r="K47" s="10">
        <f t="shared" si="7"/>
        <v>3.4070073886176142</v>
      </c>
    </row>
    <row r="48" spans="1:11" ht="15.75" thickBot="1" x14ac:dyDescent="0.3">
      <c r="A48" s="8" t="s">
        <v>78</v>
      </c>
      <c r="B48" s="9">
        <f t="shared" si="4"/>
        <v>348250.7719173879</v>
      </c>
      <c r="C48" s="9">
        <f t="shared" si="4"/>
        <v>321744</v>
      </c>
      <c r="D48" s="9">
        <f t="shared" si="4"/>
        <v>26506.771917387901</v>
      </c>
      <c r="E48" s="10">
        <f t="shared" si="4"/>
        <v>8.2384665813155497E-2</v>
      </c>
      <c r="G48" s="8" t="s">
        <v>79</v>
      </c>
      <c r="H48" s="9">
        <f t="shared" si="7"/>
        <v>751830.60235010006</v>
      </c>
      <c r="I48" s="9">
        <f t="shared" si="7"/>
        <v>1740880</v>
      </c>
      <c r="J48" s="9">
        <f t="shared" si="7"/>
        <v>-989049.39764989994</v>
      </c>
      <c r="K48" s="10">
        <f t="shared" si="7"/>
        <v>-0.56813186299452001</v>
      </c>
    </row>
    <row r="49" spans="1:12" ht="24" thickBot="1" x14ac:dyDescent="0.3">
      <c r="A49" s="8" t="s">
        <v>80</v>
      </c>
      <c r="B49" s="9">
        <f t="shared" si="4"/>
        <v>1219255.5338256001</v>
      </c>
      <c r="C49" s="9">
        <f t="shared" si="4"/>
        <v>1583686</v>
      </c>
      <c r="D49" s="9">
        <f t="shared" si="4"/>
        <v>-364430.46617439995</v>
      </c>
      <c r="E49" s="10">
        <f t="shared" si="4"/>
        <v>-0.2301153550479072</v>
      </c>
      <c r="G49" s="19"/>
      <c r="H49" s="9"/>
      <c r="I49" s="9"/>
      <c r="J49" s="9"/>
      <c r="K49" s="10"/>
    </row>
    <row r="50" spans="1:12" ht="15.75" thickBot="1" x14ac:dyDescent="0.3">
      <c r="A50" s="11" t="s">
        <v>81</v>
      </c>
      <c r="B50" s="12">
        <f t="shared" ref="B50:E55" si="8">B21</f>
        <v>5026593.0503162239</v>
      </c>
      <c r="C50" s="12">
        <f t="shared" si="8"/>
        <v>2670727</v>
      </c>
      <c r="D50" s="12">
        <f t="shared" si="8"/>
        <v>2355866.0503162239</v>
      </c>
      <c r="E50" s="13">
        <f t="shared" si="8"/>
        <v>0.88210665122875676</v>
      </c>
      <c r="G50" s="8" t="s">
        <v>82</v>
      </c>
      <c r="H50" s="9">
        <f t="shared" ref="H50:K53" si="9">H21</f>
        <v>1051088.0252514</v>
      </c>
      <c r="I50" s="9">
        <f t="shared" si="9"/>
        <v>264302</v>
      </c>
      <c r="J50" s="9">
        <f t="shared" si="9"/>
        <v>786786.02525139996</v>
      </c>
      <c r="K50" s="10">
        <f t="shared" si="9"/>
        <v>2.9768447656521704</v>
      </c>
    </row>
    <row r="51" spans="1:12" ht="15.75" thickBot="1" x14ac:dyDescent="0.3">
      <c r="B51" s="9"/>
      <c r="C51" s="9"/>
      <c r="D51" s="9"/>
      <c r="E51" s="10"/>
      <c r="G51" s="8" t="s">
        <v>83</v>
      </c>
      <c r="H51" s="9">
        <f t="shared" si="9"/>
        <v>3928.7429999999999</v>
      </c>
      <c r="I51" s="9">
        <f t="shared" si="9"/>
        <v>11284</v>
      </c>
      <c r="J51" s="9">
        <f t="shared" si="9"/>
        <v>-7355.2569999999996</v>
      </c>
      <c r="K51" s="10">
        <f t="shared" si="9"/>
        <v>-0.6518306451612903</v>
      </c>
    </row>
    <row r="52" spans="1:12" ht="15.75" thickBot="1" x14ac:dyDescent="0.3">
      <c r="B52" s="9"/>
      <c r="C52" s="9"/>
      <c r="D52" s="9"/>
      <c r="E52" s="10"/>
      <c r="G52" s="8" t="s">
        <v>84</v>
      </c>
      <c r="H52" s="9">
        <f t="shared" si="9"/>
        <v>389679.34941549995</v>
      </c>
      <c r="I52" s="9">
        <f t="shared" si="9"/>
        <v>484342</v>
      </c>
      <c r="J52" s="9">
        <f t="shared" si="9"/>
        <v>-94662.65058450005</v>
      </c>
      <c r="K52" s="10">
        <f t="shared" si="9"/>
        <v>-0.19544588448761424</v>
      </c>
    </row>
    <row r="53" spans="1:12" ht="15.75" thickBot="1" x14ac:dyDescent="0.3">
      <c r="B53" s="9"/>
      <c r="C53" s="9"/>
      <c r="D53" s="9"/>
      <c r="E53" s="10"/>
      <c r="G53" s="11" t="s">
        <v>85</v>
      </c>
      <c r="H53" s="12">
        <f t="shared" si="9"/>
        <v>3353493.9228969002</v>
      </c>
      <c r="I53" s="12">
        <f t="shared" si="9"/>
        <v>2768613</v>
      </c>
      <c r="J53" s="12">
        <f t="shared" si="9"/>
        <v>584880.92289690021</v>
      </c>
      <c r="K53" s="13">
        <f t="shared" si="9"/>
        <v>0.21125412720987014</v>
      </c>
      <c r="L53" s="26"/>
    </row>
    <row r="54" spans="1:12" ht="15.75" thickBot="1" x14ac:dyDescent="0.3">
      <c r="B54" s="9"/>
      <c r="C54" s="9"/>
      <c r="D54" s="9"/>
      <c r="E54" s="10"/>
      <c r="G54" s="8"/>
      <c r="H54" s="9"/>
      <c r="I54" s="9"/>
      <c r="J54" s="9"/>
      <c r="K54" s="10"/>
    </row>
    <row r="55" spans="1:12" ht="15.75" thickBot="1" x14ac:dyDescent="0.3">
      <c r="A55" s="11" t="s">
        <v>86</v>
      </c>
      <c r="B55" s="12">
        <f t="shared" si="8"/>
        <v>8367170.9880926851</v>
      </c>
      <c r="C55" s="12">
        <f t="shared" si="8"/>
        <v>5991612</v>
      </c>
      <c r="D55" s="12">
        <f t="shared" si="8"/>
        <v>2375558.9880926851</v>
      </c>
      <c r="E55" s="13">
        <f t="shared" si="8"/>
        <v>0.39648077814329186</v>
      </c>
      <c r="G55" s="11" t="s">
        <v>87</v>
      </c>
      <c r="H55" s="12">
        <f t="shared" ref="H55:K55" si="10">H26</f>
        <v>8367170.9876191914</v>
      </c>
      <c r="I55" s="12">
        <f t="shared" si="10"/>
        <v>5991612</v>
      </c>
      <c r="J55" s="12">
        <f t="shared" si="10"/>
        <v>2375558.9876191914</v>
      </c>
      <c r="K55" s="13">
        <f t="shared" si="10"/>
        <v>0.39648077806426574</v>
      </c>
    </row>
    <row r="56" spans="1:12" ht="15.75" thickBot="1" x14ac:dyDescent="0.3">
      <c r="B56" s="9"/>
      <c r="C56" s="9"/>
      <c r="D56" s="9"/>
      <c r="E56" s="10"/>
      <c r="H56" s="9"/>
      <c r="I56" s="9"/>
      <c r="J56" s="9"/>
      <c r="K56" s="9"/>
    </row>
  </sheetData>
  <mergeCells count="10">
    <mergeCell ref="D1:E2"/>
    <mergeCell ref="J1:K2"/>
    <mergeCell ref="A30:A32"/>
    <mergeCell ref="B30:B32"/>
    <mergeCell ref="C30:C32"/>
    <mergeCell ref="D30:E31"/>
    <mergeCell ref="G30:G32"/>
    <mergeCell ref="H30:H32"/>
    <mergeCell ref="I30:I32"/>
    <mergeCell ref="J30:K31"/>
  </mergeCells>
  <pageMargins left="0.7" right="0.7" top="0.75" bottom="0.75" header="0.3" footer="0.3"/>
  <pageSetup paperSize="9" scale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showGridLines="0" view="pageBreakPreview" zoomScale="70" zoomScaleNormal="100" zoomScaleSheetLayoutView="70" workbookViewId="0">
      <selection activeCell="F29" sqref="F29"/>
    </sheetView>
  </sheetViews>
  <sheetFormatPr defaultRowHeight="15" x14ac:dyDescent="0.25"/>
  <cols>
    <col min="1" max="1" width="73.28515625" style="27" bestFit="1" customWidth="1"/>
    <col min="2" max="3" width="12.28515625" style="27" bestFit="1" customWidth="1"/>
    <col min="4" max="4" width="8.85546875" style="27" bestFit="1" customWidth="1"/>
    <col min="5" max="5" width="5.85546875" style="45" bestFit="1" customWidth="1"/>
    <col min="6" max="6" width="12.28515625" style="27" bestFit="1" customWidth="1"/>
    <col min="7" max="7" width="13.5703125" style="27" customWidth="1"/>
    <col min="8" max="8" width="8.85546875" style="27" bestFit="1" customWidth="1"/>
    <col min="9" max="9" width="11.5703125" style="27" bestFit="1" customWidth="1"/>
    <col min="10" max="16384" width="9.140625" style="27"/>
  </cols>
  <sheetData>
    <row r="1" spans="1:9" x14ac:dyDescent="0.25">
      <c r="E1" s="27"/>
    </row>
    <row r="2" spans="1:9" ht="15.75" thickBot="1" x14ac:dyDescent="0.3">
      <c r="E2" s="27"/>
    </row>
    <row r="3" spans="1:9" ht="15.75" thickBot="1" x14ac:dyDescent="0.3">
      <c r="A3" s="28" t="s">
        <v>88</v>
      </c>
      <c r="B3" s="29" t="s">
        <v>89</v>
      </c>
      <c r="C3" s="29" t="s">
        <v>90</v>
      </c>
      <c r="D3" s="102" t="s">
        <v>3</v>
      </c>
      <c r="E3" s="103"/>
      <c r="F3" s="29" t="s">
        <v>91</v>
      </c>
      <c r="G3" s="29" t="s">
        <v>92</v>
      </c>
      <c r="H3" s="102" t="s">
        <v>3</v>
      </c>
      <c r="I3" s="103"/>
    </row>
    <row r="4" spans="1:9" ht="15.75" thickBot="1" x14ac:dyDescent="0.3">
      <c r="A4" s="30" t="s">
        <v>93</v>
      </c>
      <c r="B4" s="31" t="s">
        <v>5</v>
      </c>
      <c r="C4" s="31" t="s">
        <v>5</v>
      </c>
      <c r="D4" s="32" t="s">
        <v>7</v>
      </c>
      <c r="E4" s="32" t="s">
        <v>8</v>
      </c>
      <c r="F4" s="31" t="s">
        <v>5</v>
      </c>
      <c r="G4" s="31" t="s">
        <v>5</v>
      </c>
      <c r="H4" s="32" t="s">
        <v>7</v>
      </c>
      <c r="I4" s="32" t="s">
        <v>8</v>
      </c>
    </row>
    <row r="5" spans="1:9" ht="15.75" thickBot="1" x14ac:dyDescent="0.3">
      <c r="A5" s="33" t="s">
        <v>94</v>
      </c>
      <c r="B5" s="34">
        <v>1206532.2097995952</v>
      </c>
      <c r="C5" s="34">
        <v>1711303</v>
      </c>
      <c r="D5" s="34">
        <f>+B5-C5</f>
        <v>-504770.79020040482</v>
      </c>
      <c r="E5" s="35">
        <f>+D5/C5</f>
        <v>-0.29496283837543957</v>
      </c>
      <c r="F5" s="34">
        <v>3489363.3945369134</v>
      </c>
      <c r="G5" s="34">
        <v>3714585</v>
      </c>
      <c r="H5" s="34">
        <f>+F5-G5</f>
        <v>-225221.60546308663</v>
      </c>
      <c r="I5" s="35">
        <f>+H5/G5</f>
        <v>-6.0631700570342749E-2</v>
      </c>
    </row>
    <row r="6" spans="1:9" ht="15.75" thickBot="1" x14ac:dyDescent="0.3">
      <c r="A6" s="33" t="s">
        <v>95</v>
      </c>
      <c r="B6" s="34">
        <v>36052.146852545367</v>
      </c>
      <c r="C6" s="34">
        <v>39198</v>
      </c>
      <c r="D6" s="34">
        <f t="shared" ref="D6:D32" si="0">+B6-C6</f>
        <v>-3145.8531474546326</v>
      </c>
      <c r="E6" s="35">
        <f t="shared" ref="E6:E32" si="1">+D6/C6</f>
        <v>-8.0255450468254316E-2</v>
      </c>
      <c r="F6" s="34">
        <v>101559.88615171576</v>
      </c>
      <c r="G6" s="34">
        <v>188894</v>
      </c>
      <c r="H6" s="34">
        <f t="shared" ref="H6:H32" si="2">+F6-G6</f>
        <v>-87334.113848284236</v>
      </c>
      <c r="I6" s="35">
        <f t="shared" ref="I6:I27" si="3">+H6/G6</f>
        <v>-0.46234456281451097</v>
      </c>
    </row>
    <row r="7" spans="1:9" ht="6.75" customHeight="1" thickBot="1" x14ac:dyDescent="0.3">
      <c r="A7" s="33"/>
      <c r="B7" s="36"/>
      <c r="C7" s="36"/>
      <c r="D7" s="36"/>
      <c r="E7" s="37"/>
      <c r="F7" s="36"/>
      <c r="G7" s="36"/>
      <c r="H7" s="36"/>
      <c r="I7" s="37"/>
    </row>
    <row r="8" spans="1:9" ht="15.75" thickBot="1" x14ac:dyDescent="0.3">
      <c r="A8" s="33" t="s">
        <v>96</v>
      </c>
      <c r="B8" s="34">
        <v>-459219.92140633665</v>
      </c>
      <c r="C8" s="34">
        <v>0</v>
      </c>
      <c r="D8" s="34">
        <f t="shared" si="0"/>
        <v>-459219.92140633665</v>
      </c>
      <c r="E8" s="35"/>
      <c r="F8" s="34">
        <v>-760980.04540633666</v>
      </c>
      <c r="G8" s="34">
        <v>0</v>
      </c>
      <c r="H8" s="34">
        <f t="shared" ref="H8" si="4">+F8-G8</f>
        <v>-760980.04540633666</v>
      </c>
      <c r="I8" s="35"/>
    </row>
    <row r="9" spans="1:9" ht="15.75" thickBot="1" x14ac:dyDescent="0.3">
      <c r="A9" s="33" t="s">
        <v>97</v>
      </c>
      <c r="B9" s="34">
        <v>14776.384224308174</v>
      </c>
      <c r="C9" s="34">
        <v>12256</v>
      </c>
      <c r="D9" s="34">
        <f t="shared" si="0"/>
        <v>2520.3842243081745</v>
      </c>
      <c r="E9" s="35">
        <f t="shared" si="1"/>
        <v>0.20564492691809516</v>
      </c>
      <c r="F9" s="34">
        <v>44764.48054732578</v>
      </c>
      <c r="G9" s="34">
        <v>38899</v>
      </c>
      <c r="H9" s="34">
        <f t="shared" si="2"/>
        <v>5865.4805473257802</v>
      </c>
      <c r="I9" s="35">
        <f t="shared" si="3"/>
        <v>0.15078743791166302</v>
      </c>
    </row>
    <row r="10" spans="1:9" ht="15.75" thickBot="1" x14ac:dyDescent="0.3">
      <c r="A10" s="33" t="s">
        <v>98</v>
      </c>
      <c r="B10" s="34">
        <v>243756.34834105242</v>
      </c>
      <c r="C10" s="34">
        <v>1004645</v>
      </c>
      <c r="D10" s="34">
        <f t="shared" si="0"/>
        <v>-760888.65165894758</v>
      </c>
      <c r="E10" s="35">
        <f t="shared" si="1"/>
        <v>-0.7573706649203924</v>
      </c>
      <c r="F10" s="34">
        <v>667504.10511105251</v>
      </c>
      <c r="G10" s="34">
        <v>1572870</v>
      </c>
      <c r="H10" s="34">
        <f t="shared" si="2"/>
        <v>-905365.89488894749</v>
      </c>
      <c r="I10" s="35">
        <f t="shared" si="3"/>
        <v>-0.57561393814425066</v>
      </c>
    </row>
    <row r="11" spans="1:9" ht="15.75" thickBot="1" x14ac:dyDescent="0.3">
      <c r="A11" s="33" t="s">
        <v>99</v>
      </c>
      <c r="B11" s="34">
        <v>986372.72744305665</v>
      </c>
      <c r="C11" s="34">
        <v>502503.1</v>
      </c>
      <c r="D11" s="34">
        <f t="shared" si="0"/>
        <v>483869.62744305667</v>
      </c>
      <c r="E11" s="35">
        <f t="shared" si="1"/>
        <v>0.96291869133355934</v>
      </c>
      <c r="F11" s="34">
        <v>2388359.7274430566</v>
      </c>
      <c r="G11" s="34">
        <v>1211488</v>
      </c>
      <c r="H11" s="34">
        <f t="shared" si="2"/>
        <v>1176871.7274430566</v>
      </c>
      <c r="I11" s="35">
        <f t="shared" si="3"/>
        <v>0.97142664842165716</v>
      </c>
    </row>
    <row r="12" spans="1:9" ht="15.75" thickBot="1" x14ac:dyDescent="0.3">
      <c r="A12" s="33" t="s">
        <v>100</v>
      </c>
      <c r="B12" s="34">
        <v>136748.46521721606</v>
      </c>
      <c r="C12" s="34">
        <v>72498</v>
      </c>
      <c r="D12" s="34">
        <f t="shared" si="0"/>
        <v>64250.465217216057</v>
      </c>
      <c r="E12" s="35">
        <f t="shared" si="1"/>
        <v>0.88623776127915332</v>
      </c>
      <c r="F12" s="34">
        <v>418349.61499914562</v>
      </c>
      <c r="G12" s="34">
        <v>266671</v>
      </c>
      <c r="H12" s="34">
        <f t="shared" si="2"/>
        <v>151678.61499914562</v>
      </c>
      <c r="I12" s="35">
        <f t="shared" si="3"/>
        <v>0.56878556348138953</v>
      </c>
    </row>
    <row r="13" spans="1:9" ht="15.75" thickBot="1" x14ac:dyDescent="0.3">
      <c r="A13" s="33" t="s">
        <v>101</v>
      </c>
      <c r="B13" s="34">
        <v>26393.419320842091</v>
      </c>
      <c r="C13" s="34">
        <v>20340.099999999999</v>
      </c>
      <c r="D13" s="34">
        <f t="shared" si="0"/>
        <v>6053.3193208420926</v>
      </c>
      <c r="E13" s="35">
        <f t="shared" si="1"/>
        <v>0.29760518978973027</v>
      </c>
      <c r="F13" s="34">
        <v>66736.419320842091</v>
      </c>
      <c r="G13" s="34">
        <v>57604</v>
      </c>
      <c r="H13" s="34">
        <f t="shared" si="2"/>
        <v>9132.4193208420911</v>
      </c>
      <c r="I13" s="35">
        <f t="shared" si="3"/>
        <v>0.15853793696344162</v>
      </c>
    </row>
    <row r="14" spans="1:9" ht="15.75" thickBot="1" x14ac:dyDescent="0.3">
      <c r="A14" s="33" t="s">
        <v>102</v>
      </c>
      <c r="B14" s="34">
        <v>20717.052343315241</v>
      </c>
      <c r="C14" s="34">
        <v>29643.100000000006</v>
      </c>
      <c r="D14" s="34">
        <f t="shared" si="0"/>
        <v>-8926.0476566847647</v>
      </c>
      <c r="E14" s="35">
        <f t="shared" si="1"/>
        <v>-0.30111721300015054</v>
      </c>
      <c r="F14" s="34">
        <v>74013.052343315241</v>
      </c>
      <c r="G14" s="34">
        <v>96826</v>
      </c>
      <c r="H14" s="34">
        <f t="shared" si="2"/>
        <v>-22812.947656684759</v>
      </c>
      <c r="I14" s="35">
        <f t="shared" si="3"/>
        <v>-0.23560766381637949</v>
      </c>
    </row>
    <row r="15" spans="1:9" ht="15.75" thickBot="1" x14ac:dyDescent="0.3">
      <c r="A15" s="38" t="s">
        <v>103</v>
      </c>
      <c r="B15" s="39">
        <v>273039.88116868655</v>
      </c>
      <c r="C15" s="39">
        <v>108615.69999999972</v>
      </c>
      <c r="D15" s="39">
        <f t="shared" si="0"/>
        <v>164424.18116868683</v>
      </c>
      <c r="E15" s="40">
        <f t="shared" si="1"/>
        <v>1.5138159692262467</v>
      </c>
      <c r="F15" s="39">
        <v>692175.9263302274</v>
      </c>
      <c r="G15" s="39">
        <v>659121</v>
      </c>
      <c r="H15" s="39">
        <f t="shared" si="2"/>
        <v>33054.926330227405</v>
      </c>
      <c r="I15" s="40">
        <f t="shared" si="3"/>
        <v>5.0150012410812891E-2</v>
      </c>
    </row>
    <row r="16" spans="1:9" ht="15.75" thickBot="1" x14ac:dyDescent="0.3">
      <c r="A16" s="33" t="s">
        <v>104</v>
      </c>
      <c r="B16" s="34">
        <v>1451.7804939642083</v>
      </c>
      <c r="C16" s="34">
        <v>13155</v>
      </c>
      <c r="D16" s="34">
        <f t="shared" si="0"/>
        <v>-11703.219506035792</v>
      </c>
      <c r="E16" s="35">
        <f t="shared" si="1"/>
        <v>-0.88964040334745664</v>
      </c>
      <c r="F16" s="34">
        <v>171384.67951477945</v>
      </c>
      <c r="G16" s="34">
        <v>85318</v>
      </c>
      <c r="H16" s="34">
        <f t="shared" si="2"/>
        <v>86066.679514779447</v>
      </c>
      <c r="I16" s="35">
        <f t="shared" si="3"/>
        <v>1.008775164851256</v>
      </c>
    </row>
    <row r="17" spans="1:9" ht="15.75" thickBot="1" x14ac:dyDescent="0.3">
      <c r="A17" s="33" t="s">
        <v>105</v>
      </c>
      <c r="B17" s="34">
        <v>34668.612566571872</v>
      </c>
      <c r="C17" s="34">
        <v>15257</v>
      </c>
      <c r="D17" s="34">
        <f t="shared" si="0"/>
        <v>19411.612566571872</v>
      </c>
      <c r="E17" s="35">
        <f t="shared" si="1"/>
        <v>1.2723086168035571</v>
      </c>
      <c r="F17" s="34">
        <v>59073.209247368664</v>
      </c>
      <c r="G17" s="34">
        <v>47825</v>
      </c>
      <c r="H17" s="34">
        <f t="shared" si="2"/>
        <v>11248.209247368664</v>
      </c>
      <c r="I17" s="35">
        <f t="shared" si="3"/>
        <v>0.23519517506259621</v>
      </c>
    </row>
    <row r="18" spans="1:9" ht="15.75" thickBot="1" x14ac:dyDescent="0.3">
      <c r="A18" s="33" t="s">
        <v>106</v>
      </c>
      <c r="B18" s="34">
        <v>-6762.5955000000104</v>
      </c>
      <c r="C18" s="34">
        <v>-14778</v>
      </c>
      <c r="D18" s="34">
        <f t="shared" si="0"/>
        <v>8015.4044999999896</v>
      </c>
      <c r="E18" s="35">
        <f t="shared" si="1"/>
        <v>-0.54238763702801396</v>
      </c>
      <c r="F18" s="34">
        <v>80856.336691300399</v>
      </c>
      <c r="G18" s="34">
        <v>466151</v>
      </c>
      <c r="H18" s="34">
        <f t="shared" si="2"/>
        <v>-385294.66330869962</v>
      </c>
      <c r="I18" s="35">
        <f t="shared" si="3"/>
        <v>-0.82654475332821253</v>
      </c>
    </row>
    <row r="19" spans="1:9" ht="15.75" thickBot="1" x14ac:dyDescent="0.3">
      <c r="A19" s="38" t="s">
        <v>107</v>
      </c>
      <c r="B19" s="39">
        <v>233060.45359607891</v>
      </c>
      <c r="C19" s="39">
        <v>91735.699999999721</v>
      </c>
      <c r="D19" s="39">
        <f t="shared" si="0"/>
        <v>141324.75359607919</v>
      </c>
      <c r="E19" s="40">
        <f t="shared" si="1"/>
        <v>1.5405643996402667</v>
      </c>
      <c r="F19" s="39">
        <v>885343.73328893865</v>
      </c>
      <c r="G19" s="39">
        <v>1162765</v>
      </c>
      <c r="H19" s="39">
        <f t="shared" si="2"/>
        <v>-277421.26671106135</v>
      </c>
      <c r="I19" s="40">
        <f t="shared" si="3"/>
        <v>-0.23858756215663643</v>
      </c>
    </row>
    <row r="20" spans="1:9" ht="5.25" customHeight="1" thickBot="1" x14ac:dyDescent="0.4">
      <c r="A20" s="16"/>
      <c r="B20" s="16"/>
      <c r="C20" s="16"/>
      <c r="D20" s="16"/>
      <c r="E20" s="17"/>
      <c r="F20" s="16"/>
      <c r="G20" s="16"/>
      <c r="H20" s="16"/>
      <c r="I20" s="17"/>
    </row>
    <row r="21" spans="1:9" ht="15.75" thickBot="1" x14ac:dyDescent="0.3">
      <c r="A21" s="33" t="s">
        <v>108</v>
      </c>
      <c r="B21" s="34">
        <v>42542.070522110305</v>
      </c>
      <c r="C21" s="34">
        <v>5755.5634976562069</v>
      </c>
      <c r="D21" s="34">
        <f t="shared" si="0"/>
        <v>36786.507024454098</v>
      </c>
      <c r="E21" s="35">
        <f t="shared" si="1"/>
        <v>6.3914692348428401</v>
      </c>
      <c r="F21" s="34">
        <v>140783.9070161157</v>
      </c>
      <c r="G21" s="34">
        <v>136627</v>
      </c>
      <c r="H21" s="34">
        <f t="shared" si="2"/>
        <v>4156.9070161156997</v>
      </c>
      <c r="I21" s="35">
        <f t="shared" si="3"/>
        <v>3.0425223536458386E-2</v>
      </c>
    </row>
    <row r="22" spans="1:9" ht="9" customHeight="1" thickBot="1" x14ac:dyDescent="0.3">
      <c r="A22" s="36"/>
      <c r="B22" s="41"/>
      <c r="C22" s="41"/>
      <c r="D22" s="41"/>
      <c r="E22" s="42"/>
      <c r="F22" s="41"/>
      <c r="G22" s="41"/>
      <c r="H22" s="41"/>
      <c r="I22" s="42"/>
    </row>
    <row r="23" spans="1:9" ht="15.75" thickBot="1" x14ac:dyDescent="0.3">
      <c r="A23" s="38" t="s">
        <v>109</v>
      </c>
      <c r="B23" s="39">
        <v>190518.38307396861</v>
      </c>
      <c r="C23" s="39">
        <v>85980.136502343521</v>
      </c>
      <c r="D23" s="39">
        <f t="shared" si="0"/>
        <v>104538.24657162509</v>
      </c>
      <c r="E23" s="40">
        <f t="shared" si="1"/>
        <v>1.2158418307323313</v>
      </c>
      <c r="F23" s="39">
        <v>744559.82627282303</v>
      </c>
      <c r="G23" s="39">
        <v>1026138</v>
      </c>
      <c r="H23" s="39">
        <f t="shared" si="2"/>
        <v>-281578.17372717697</v>
      </c>
      <c r="I23" s="40">
        <f t="shared" si="3"/>
        <v>-0.27440575607489143</v>
      </c>
    </row>
    <row r="24" spans="1:9" ht="15.75" thickBot="1" x14ac:dyDescent="0.3">
      <c r="A24" s="33" t="s">
        <v>110</v>
      </c>
      <c r="B24" s="34">
        <v>13385.320255036964</v>
      </c>
      <c r="C24" s="34">
        <v>7204</v>
      </c>
      <c r="D24" s="34">
        <f t="shared" si="0"/>
        <v>6181.3202550369642</v>
      </c>
      <c r="E24" s="35"/>
      <c r="F24" s="34">
        <v>-699.58697316101188</v>
      </c>
      <c r="G24" s="34">
        <v>1291</v>
      </c>
      <c r="H24" s="34">
        <f t="shared" si="2"/>
        <v>-1990.5869731610119</v>
      </c>
      <c r="I24" s="35">
        <f t="shared" si="3"/>
        <v>-1.5418954091100014</v>
      </c>
    </row>
    <row r="25" spans="1:9" ht="15.75" thickBot="1" x14ac:dyDescent="0.3">
      <c r="A25" s="38" t="s">
        <v>111</v>
      </c>
      <c r="B25" s="39">
        <v>13385.320255036964</v>
      </c>
      <c r="C25" s="39">
        <v>7204</v>
      </c>
      <c r="D25" s="39">
        <f t="shared" si="0"/>
        <v>6181.3202550369642</v>
      </c>
      <c r="E25" s="40"/>
      <c r="F25" s="39">
        <v>-699.58697316101188</v>
      </c>
      <c r="G25" s="39">
        <v>1291</v>
      </c>
      <c r="H25" s="39">
        <f t="shared" si="2"/>
        <v>-1990.5869731610119</v>
      </c>
      <c r="I25" s="40">
        <f t="shared" si="3"/>
        <v>-1.5418954091100014</v>
      </c>
    </row>
    <row r="26" spans="1:9" ht="8.25" customHeight="1" thickBot="1" x14ac:dyDescent="0.3">
      <c r="A26" s="33"/>
      <c r="B26" s="36"/>
      <c r="C26" s="36"/>
      <c r="D26" s="36"/>
      <c r="E26" s="37"/>
      <c r="F26" s="36"/>
      <c r="G26" s="36"/>
      <c r="H26" s="36"/>
      <c r="I26" s="37"/>
    </row>
    <row r="27" spans="1:9" ht="15.75" thickBot="1" x14ac:dyDescent="0.3">
      <c r="A27" s="38" t="s">
        <v>112</v>
      </c>
      <c r="B27" s="39">
        <v>203903.70332900557</v>
      </c>
      <c r="C27" s="39">
        <v>93184.136502343521</v>
      </c>
      <c r="D27" s="39">
        <f t="shared" si="0"/>
        <v>110719.56682666205</v>
      </c>
      <c r="E27" s="40">
        <f t="shared" si="1"/>
        <v>1.1881804240776275</v>
      </c>
      <c r="F27" s="39">
        <v>743860.23929966206</v>
      </c>
      <c r="G27" s="39">
        <v>1027429</v>
      </c>
      <c r="H27" s="39">
        <f t="shared" si="2"/>
        <v>-283568.76070033794</v>
      </c>
      <c r="I27" s="40">
        <f t="shared" si="3"/>
        <v>-0.27599840057107394</v>
      </c>
    </row>
    <row r="28" spans="1:9" ht="24" thickBot="1" x14ac:dyDescent="0.3">
      <c r="A28" s="38" t="s">
        <v>113</v>
      </c>
      <c r="B28" s="41"/>
      <c r="C28" s="41"/>
      <c r="D28" s="41"/>
      <c r="E28" s="42"/>
      <c r="F28" s="41"/>
      <c r="G28" s="41"/>
      <c r="H28" s="41"/>
      <c r="I28" s="42"/>
    </row>
    <row r="29" spans="1:9" ht="15.75" thickBot="1" x14ac:dyDescent="0.3">
      <c r="A29" s="33" t="s">
        <v>114</v>
      </c>
      <c r="B29" s="39">
        <v>206587.54788913601</v>
      </c>
      <c r="C29" s="39">
        <v>92667.220020785826</v>
      </c>
      <c r="D29" s="39">
        <f t="shared" si="0"/>
        <v>113920.32786835018</v>
      </c>
      <c r="E29" s="40">
        <f t="shared" si="1"/>
        <v>1.2293487151421738</v>
      </c>
      <c r="F29" s="39">
        <v>751865.54788913601</v>
      </c>
      <c r="G29" s="39">
        <v>1026013</v>
      </c>
      <c r="H29" s="39">
        <f t="shared" si="2"/>
        <v>-274147.45211086399</v>
      </c>
      <c r="I29" s="40">
        <f t="shared" ref="I29:I30" si="5">+H29/G29</f>
        <v>-0.26719686018682415</v>
      </c>
    </row>
    <row r="30" spans="1:9" ht="15.75" thickBot="1" x14ac:dyDescent="0.3">
      <c r="A30" s="33" t="s">
        <v>115</v>
      </c>
      <c r="B30" s="39">
        <v>-2682.3085894736869</v>
      </c>
      <c r="C30" s="39">
        <v>516.91648155769508</v>
      </c>
      <c r="D30" s="39">
        <f t="shared" si="0"/>
        <v>-3199.225071031382</v>
      </c>
      <c r="E30" s="40">
        <f t="shared" si="1"/>
        <v>-6.1890560374293342</v>
      </c>
      <c r="F30" s="39">
        <v>-8005.3085894736869</v>
      </c>
      <c r="G30" s="39">
        <v>1471</v>
      </c>
      <c r="H30" s="39">
        <f t="shared" si="2"/>
        <v>-9476.3085894736869</v>
      </c>
      <c r="I30" s="40">
        <f t="shared" si="5"/>
        <v>-6.4420860567462181</v>
      </c>
    </row>
    <row r="31" spans="1:9" ht="12.75" customHeight="1" thickBot="1" x14ac:dyDescent="0.3">
      <c r="A31" s="36"/>
      <c r="B31" s="41"/>
      <c r="C31" s="41"/>
      <c r="D31" s="41"/>
      <c r="E31" s="42"/>
      <c r="F31" s="41"/>
      <c r="G31" s="41"/>
      <c r="H31" s="41"/>
      <c r="I31" s="42"/>
    </row>
    <row r="32" spans="1:9" ht="15.75" thickBot="1" x14ac:dyDescent="0.3">
      <c r="A32" s="38" t="s">
        <v>116</v>
      </c>
      <c r="B32" s="39">
        <v>51.923330783586728</v>
      </c>
      <c r="C32" s="39">
        <v>28</v>
      </c>
      <c r="D32" s="39">
        <f t="shared" si="0"/>
        <v>23.923330783586728</v>
      </c>
      <c r="E32" s="40">
        <f t="shared" si="1"/>
        <v>0.85440467084238314</v>
      </c>
      <c r="F32" s="39">
        <v>212.53515981546678</v>
      </c>
      <c r="G32" s="39">
        <v>324</v>
      </c>
      <c r="H32" s="39">
        <f t="shared" si="2"/>
        <v>-111.46484018453322</v>
      </c>
      <c r="I32" s="40">
        <f t="shared" ref="I32" si="6">+H32/G32</f>
        <v>-0.34402728452016423</v>
      </c>
    </row>
    <row r="33" spans="1:9" x14ac:dyDescent="0.25">
      <c r="E33" s="27"/>
    </row>
    <row r="34" spans="1:9" x14ac:dyDescent="0.25">
      <c r="E34" s="27"/>
    </row>
    <row r="35" spans="1:9" x14ac:dyDescent="0.25">
      <c r="E35" s="27"/>
    </row>
    <row r="36" spans="1:9" ht="15.75" thickBot="1" x14ac:dyDescent="0.3">
      <c r="E36" s="27"/>
    </row>
    <row r="37" spans="1:9" ht="15.75" thickBot="1" x14ac:dyDescent="0.3">
      <c r="A37" s="28" t="s">
        <v>117</v>
      </c>
      <c r="B37" s="29" t="s">
        <v>118</v>
      </c>
      <c r="C37" s="29" t="s">
        <v>119</v>
      </c>
      <c r="D37" s="102" t="s">
        <v>49</v>
      </c>
      <c r="E37" s="103"/>
      <c r="F37" s="29" t="s">
        <v>120</v>
      </c>
      <c r="G37" s="29" t="s">
        <v>121</v>
      </c>
      <c r="H37" s="102" t="s">
        <v>49</v>
      </c>
      <c r="I37" s="103"/>
    </row>
    <row r="38" spans="1:9" ht="15.75" thickBot="1" x14ac:dyDescent="0.3">
      <c r="A38" s="30" t="s">
        <v>122</v>
      </c>
      <c r="B38" s="31" t="s">
        <v>123</v>
      </c>
      <c r="C38" s="31" t="s">
        <v>123</v>
      </c>
      <c r="D38" s="32" t="s">
        <v>51</v>
      </c>
      <c r="E38" s="32" t="s">
        <v>8</v>
      </c>
      <c r="F38" s="31" t="s">
        <v>123</v>
      </c>
      <c r="G38" s="31" t="s">
        <v>123</v>
      </c>
      <c r="H38" s="32" t="s">
        <v>51</v>
      </c>
      <c r="I38" s="32" t="s">
        <v>8</v>
      </c>
    </row>
    <row r="39" spans="1:9" ht="15.75" thickBot="1" x14ac:dyDescent="0.3">
      <c r="A39" s="33" t="s">
        <v>124</v>
      </c>
      <c r="B39" s="34">
        <f t="shared" ref="B39:I40" si="7">B5</f>
        <v>1206532.2097995952</v>
      </c>
      <c r="C39" s="34">
        <f t="shared" si="7"/>
        <v>1711303</v>
      </c>
      <c r="D39" s="34">
        <f t="shared" si="7"/>
        <v>-504770.79020040482</v>
      </c>
      <c r="E39" s="35">
        <f t="shared" si="7"/>
        <v>-0.29496283837543957</v>
      </c>
      <c r="F39" s="34">
        <f t="shared" si="7"/>
        <v>3489363.3945369134</v>
      </c>
      <c r="G39" s="34">
        <f t="shared" si="7"/>
        <v>3714585</v>
      </c>
      <c r="H39" s="34">
        <f t="shared" si="7"/>
        <v>-225221.60546308663</v>
      </c>
      <c r="I39" s="35">
        <f t="shared" si="7"/>
        <v>-6.0631700570342749E-2</v>
      </c>
    </row>
    <row r="40" spans="1:9" ht="15.75" thickBot="1" x14ac:dyDescent="0.3">
      <c r="A40" s="33" t="s">
        <v>125</v>
      </c>
      <c r="B40" s="34">
        <f t="shared" si="7"/>
        <v>36052.146852545367</v>
      </c>
      <c r="C40" s="34">
        <f t="shared" si="7"/>
        <v>39198</v>
      </c>
      <c r="D40" s="34">
        <f t="shared" si="7"/>
        <v>-3145.8531474546326</v>
      </c>
      <c r="E40" s="35">
        <f t="shared" si="7"/>
        <v>-8.0255450468254316E-2</v>
      </c>
      <c r="F40" s="34">
        <f t="shared" si="7"/>
        <v>101559.88615171576</v>
      </c>
      <c r="G40" s="34">
        <f t="shared" si="7"/>
        <v>188894</v>
      </c>
      <c r="H40" s="34">
        <f t="shared" si="7"/>
        <v>-87334.113848284236</v>
      </c>
      <c r="I40" s="35">
        <f t="shared" si="7"/>
        <v>-0.46234456281451097</v>
      </c>
    </row>
    <row r="41" spans="1:9" ht="24" thickBot="1" x14ac:dyDescent="0.3">
      <c r="A41" s="33"/>
      <c r="B41" s="36"/>
      <c r="C41" s="36"/>
      <c r="D41" s="36"/>
      <c r="E41" s="37"/>
      <c r="F41" s="36"/>
      <c r="G41" s="36"/>
      <c r="H41" s="36"/>
      <c r="I41" s="37"/>
    </row>
    <row r="42" spans="1:9" ht="15.75" thickBot="1" x14ac:dyDescent="0.3">
      <c r="A42" s="33" t="s">
        <v>126</v>
      </c>
      <c r="B42" s="34">
        <f t="shared" ref="B42:I53" si="8">B8</f>
        <v>-459219.92140633665</v>
      </c>
      <c r="C42" s="34">
        <f t="shared" si="8"/>
        <v>0</v>
      </c>
      <c r="D42" s="34">
        <f t="shared" si="8"/>
        <v>-459219.92140633665</v>
      </c>
      <c r="E42" s="35">
        <f t="shared" si="8"/>
        <v>0</v>
      </c>
      <c r="F42" s="34">
        <f t="shared" si="8"/>
        <v>-760980.04540633666</v>
      </c>
      <c r="G42" s="34">
        <f t="shared" si="8"/>
        <v>0</v>
      </c>
      <c r="H42" s="34">
        <f t="shared" si="8"/>
        <v>-760980.04540633666</v>
      </c>
      <c r="I42" s="35">
        <f t="shared" si="8"/>
        <v>0</v>
      </c>
    </row>
    <row r="43" spans="1:9" ht="15.75" thickBot="1" x14ac:dyDescent="0.3">
      <c r="A43" s="33" t="s">
        <v>127</v>
      </c>
      <c r="B43" s="34">
        <f t="shared" si="8"/>
        <v>14776.384224308174</v>
      </c>
      <c r="C43" s="34">
        <f t="shared" si="8"/>
        <v>12256</v>
      </c>
      <c r="D43" s="34">
        <f t="shared" si="8"/>
        <v>2520.3842243081745</v>
      </c>
      <c r="E43" s="35">
        <f t="shared" si="8"/>
        <v>0.20564492691809516</v>
      </c>
      <c r="F43" s="34">
        <f t="shared" si="8"/>
        <v>44764.48054732578</v>
      </c>
      <c r="G43" s="34">
        <f t="shared" si="8"/>
        <v>38899</v>
      </c>
      <c r="H43" s="34">
        <f t="shared" si="8"/>
        <v>5865.4805473257802</v>
      </c>
      <c r="I43" s="35">
        <f t="shared" si="8"/>
        <v>0.15078743791166302</v>
      </c>
    </row>
    <row r="44" spans="1:9" ht="15.75" thickBot="1" x14ac:dyDescent="0.3">
      <c r="A44" s="33" t="s">
        <v>128</v>
      </c>
      <c r="B44" s="34">
        <f t="shared" si="8"/>
        <v>243756.34834105242</v>
      </c>
      <c r="C44" s="34">
        <f t="shared" si="8"/>
        <v>1004645</v>
      </c>
      <c r="D44" s="34">
        <f t="shared" si="8"/>
        <v>-760888.65165894758</v>
      </c>
      <c r="E44" s="35">
        <f t="shared" si="8"/>
        <v>-0.7573706649203924</v>
      </c>
      <c r="F44" s="34">
        <f t="shared" si="8"/>
        <v>667504.10511105251</v>
      </c>
      <c r="G44" s="34">
        <f t="shared" si="8"/>
        <v>1572870</v>
      </c>
      <c r="H44" s="34">
        <f t="shared" si="8"/>
        <v>-905365.89488894749</v>
      </c>
      <c r="I44" s="35">
        <f t="shared" si="8"/>
        <v>-0.57561393814425066</v>
      </c>
    </row>
    <row r="45" spans="1:9" ht="15.75" thickBot="1" x14ac:dyDescent="0.3">
      <c r="A45" s="33" t="s">
        <v>129</v>
      </c>
      <c r="B45" s="34">
        <f t="shared" si="8"/>
        <v>986372.72744305665</v>
      </c>
      <c r="C45" s="34">
        <f t="shared" si="8"/>
        <v>502503.1</v>
      </c>
      <c r="D45" s="34">
        <f t="shared" si="8"/>
        <v>483869.62744305667</v>
      </c>
      <c r="E45" s="35">
        <f t="shared" si="8"/>
        <v>0.96291869133355934</v>
      </c>
      <c r="F45" s="34">
        <f t="shared" si="8"/>
        <v>2388359.7274430566</v>
      </c>
      <c r="G45" s="34">
        <f t="shared" si="8"/>
        <v>1211488</v>
      </c>
      <c r="H45" s="34">
        <f t="shared" si="8"/>
        <v>1176871.7274430566</v>
      </c>
      <c r="I45" s="35">
        <f t="shared" si="8"/>
        <v>0.97142664842165716</v>
      </c>
    </row>
    <row r="46" spans="1:9" ht="15.75" thickBot="1" x14ac:dyDescent="0.3">
      <c r="A46" s="33" t="s">
        <v>130</v>
      </c>
      <c r="B46" s="34">
        <f t="shared" si="8"/>
        <v>136748.46521721606</v>
      </c>
      <c r="C46" s="34">
        <f t="shared" si="8"/>
        <v>72498</v>
      </c>
      <c r="D46" s="34">
        <f t="shared" si="8"/>
        <v>64250.465217216057</v>
      </c>
      <c r="E46" s="35">
        <f t="shared" si="8"/>
        <v>0.88623776127915332</v>
      </c>
      <c r="F46" s="34">
        <f t="shared" si="8"/>
        <v>418349.61499914562</v>
      </c>
      <c r="G46" s="34">
        <f t="shared" si="8"/>
        <v>266671</v>
      </c>
      <c r="H46" s="34">
        <f t="shared" si="8"/>
        <v>151678.61499914562</v>
      </c>
      <c r="I46" s="35">
        <f t="shared" si="8"/>
        <v>0.56878556348138953</v>
      </c>
    </row>
    <row r="47" spans="1:9" ht="15.75" thickBot="1" x14ac:dyDescent="0.3">
      <c r="A47" s="33" t="s">
        <v>131</v>
      </c>
      <c r="B47" s="34">
        <f t="shared" si="8"/>
        <v>26393.419320842091</v>
      </c>
      <c r="C47" s="34">
        <f t="shared" si="8"/>
        <v>20340.099999999999</v>
      </c>
      <c r="D47" s="34">
        <f t="shared" si="8"/>
        <v>6053.3193208420926</v>
      </c>
      <c r="E47" s="35">
        <f t="shared" si="8"/>
        <v>0.29760518978973027</v>
      </c>
      <c r="F47" s="34">
        <f t="shared" si="8"/>
        <v>66736.419320842091</v>
      </c>
      <c r="G47" s="34">
        <f t="shared" si="8"/>
        <v>57604</v>
      </c>
      <c r="H47" s="34">
        <f t="shared" si="8"/>
        <v>9132.4193208420911</v>
      </c>
      <c r="I47" s="35">
        <f t="shared" si="8"/>
        <v>0.15853793696344162</v>
      </c>
    </row>
    <row r="48" spans="1:9" ht="15.75" thickBot="1" x14ac:dyDescent="0.3">
      <c r="A48" s="33" t="s">
        <v>132</v>
      </c>
      <c r="B48" s="34">
        <f t="shared" si="8"/>
        <v>20717.052343315241</v>
      </c>
      <c r="C48" s="34">
        <f t="shared" si="8"/>
        <v>29643.100000000006</v>
      </c>
      <c r="D48" s="34">
        <f t="shared" si="8"/>
        <v>-8926.0476566847647</v>
      </c>
      <c r="E48" s="35">
        <f t="shared" si="8"/>
        <v>-0.30111721300015054</v>
      </c>
      <c r="F48" s="34">
        <f t="shared" si="8"/>
        <v>74013.052343315241</v>
      </c>
      <c r="G48" s="34">
        <f t="shared" si="8"/>
        <v>96826</v>
      </c>
      <c r="H48" s="34">
        <f t="shared" si="8"/>
        <v>-22812.947656684759</v>
      </c>
      <c r="I48" s="35">
        <f t="shared" si="8"/>
        <v>-0.23560766381637949</v>
      </c>
    </row>
    <row r="49" spans="1:9" s="26" customFormat="1" ht="15.75" thickBot="1" x14ac:dyDescent="0.3">
      <c r="A49" s="38" t="s">
        <v>133</v>
      </c>
      <c r="B49" s="39">
        <f t="shared" si="8"/>
        <v>273039.88116868655</v>
      </c>
      <c r="C49" s="39">
        <f t="shared" si="8"/>
        <v>108615.69999999972</v>
      </c>
      <c r="D49" s="39">
        <f t="shared" si="8"/>
        <v>164424.18116868683</v>
      </c>
      <c r="E49" s="40">
        <f t="shared" si="8"/>
        <v>1.5138159692262467</v>
      </c>
      <c r="F49" s="39">
        <f t="shared" si="8"/>
        <v>692175.9263302274</v>
      </c>
      <c r="G49" s="39">
        <f t="shared" si="8"/>
        <v>659121</v>
      </c>
      <c r="H49" s="39">
        <f t="shared" si="8"/>
        <v>33054.926330227405</v>
      </c>
      <c r="I49" s="40">
        <f t="shared" si="8"/>
        <v>5.0150012410812891E-2</v>
      </c>
    </row>
    <row r="50" spans="1:9" ht="15.75" thickBot="1" x14ac:dyDescent="0.3">
      <c r="A50" s="33" t="s">
        <v>134</v>
      </c>
      <c r="B50" s="34">
        <f t="shared" si="8"/>
        <v>1451.7804939642083</v>
      </c>
      <c r="C50" s="34">
        <f t="shared" si="8"/>
        <v>13155</v>
      </c>
      <c r="D50" s="34">
        <f t="shared" si="8"/>
        <v>-11703.219506035792</v>
      </c>
      <c r="E50" s="35">
        <f t="shared" si="8"/>
        <v>-0.88964040334745664</v>
      </c>
      <c r="F50" s="34">
        <f t="shared" si="8"/>
        <v>171384.67951477945</v>
      </c>
      <c r="G50" s="34">
        <f t="shared" si="8"/>
        <v>85318</v>
      </c>
      <c r="H50" s="34">
        <f t="shared" si="8"/>
        <v>86066.679514779447</v>
      </c>
      <c r="I50" s="35">
        <f t="shared" si="8"/>
        <v>1.008775164851256</v>
      </c>
    </row>
    <row r="51" spans="1:9" ht="15.75" thickBot="1" x14ac:dyDescent="0.3">
      <c r="A51" s="33" t="s">
        <v>135</v>
      </c>
      <c r="B51" s="34">
        <f t="shared" si="8"/>
        <v>34668.612566571872</v>
      </c>
      <c r="C51" s="34">
        <f t="shared" si="8"/>
        <v>15257</v>
      </c>
      <c r="D51" s="34">
        <f t="shared" si="8"/>
        <v>19411.612566571872</v>
      </c>
      <c r="E51" s="35">
        <f t="shared" si="8"/>
        <v>1.2723086168035571</v>
      </c>
      <c r="F51" s="34">
        <f t="shared" si="8"/>
        <v>59073.209247368664</v>
      </c>
      <c r="G51" s="34">
        <f t="shared" si="8"/>
        <v>47825</v>
      </c>
      <c r="H51" s="34">
        <f t="shared" si="8"/>
        <v>11248.209247368664</v>
      </c>
      <c r="I51" s="35">
        <f t="shared" si="8"/>
        <v>0.23519517506259621</v>
      </c>
    </row>
    <row r="52" spans="1:9" ht="15.75" thickBot="1" x14ac:dyDescent="0.3">
      <c r="A52" s="33" t="s">
        <v>136</v>
      </c>
      <c r="B52" s="34">
        <f t="shared" si="8"/>
        <v>-6762.5955000000104</v>
      </c>
      <c r="C52" s="34">
        <f t="shared" si="8"/>
        <v>-14778</v>
      </c>
      <c r="D52" s="34">
        <f t="shared" si="8"/>
        <v>8015.4044999999896</v>
      </c>
      <c r="E52" s="35">
        <f t="shared" si="8"/>
        <v>-0.54238763702801396</v>
      </c>
      <c r="F52" s="34">
        <f t="shared" si="8"/>
        <v>80856.336691300399</v>
      </c>
      <c r="G52" s="34">
        <f t="shared" si="8"/>
        <v>466151</v>
      </c>
      <c r="H52" s="34">
        <f t="shared" si="8"/>
        <v>-385294.66330869962</v>
      </c>
      <c r="I52" s="35">
        <f t="shared" si="8"/>
        <v>-0.82654475332821253</v>
      </c>
    </row>
    <row r="53" spans="1:9" s="26" customFormat="1" ht="15.75" thickBot="1" x14ac:dyDescent="0.3">
      <c r="A53" s="38" t="s">
        <v>137</v>
      </c>
      <c r="B53" s="39">
        <f t="shared" si="8"/>
        <v>233060.45359607891</v>
      </c>
      <c r="C53" s="39">
        <f t="shared" si="8"/>
        <v>91735.699999999721</v>
      </c>
      <c r="D53" s="39">
        <f t="shared" si="8"/>
        <v>141324.75359607919</v>
      </c>
      <c r="E53" s="40">
        <f t="shared" si="8"/>
        <v>1.5405643996402667</v>
      </c>
      <c r="F53" s="39">
        <f t="shared" si="8"/>
        <v>885343.73328893865</v>
      </c>
      <c r="G53" s="39">
        <f t="shared" si="8"/>
        <v>1162765</v>
      </c>
      <c r="H53" s="39">
        <f t="shared" si="8"/>
        <v>-277421.26671106135</v>
      </c>
      <c r="I53" s="40">
        <f t="shared" si="8"/>
        <v>-0.23858756215663643</v>
      </c>
    </row>
    <row r="54" spans="1:9" ht="24" thickBot="1" x14ac:dyDescent="0.4">
      <c r="A54" s="16"/>
      <c r="B54" s="16"/>
      <c r="C54" s="16"/>
      <c r="D54" s="16"/>
      <c r="E54" s="17"/>
      <c r="F54" s="16"/>
      <c r="G54" s="16"/>
      <c r="H54" s="16"/>
      <c r="I54" s="17"/>
    </row>
    <row r="55" spans="1:9" ht="15.75" thickBot="1" x14ac:dyDescent="0.3">
      <c r="A55" s="33" t="s">
        <v>138</v>
      </c>
      <c r="B55" s="34">
        <f t="shared" ref="B55:I55" si="9">B21</f>
        <v>42542.070522110305</v>
      </c>
      <c r="C55" s="34">
        <f t="shared" si="9"/>
        <v>5755.5634976562069</v>
      </c>
      <c r="D55" s="34">
        <f t="shared" si="9"/>
        <v>36786.507024454098</v>
      </c>
      <c r="E55" s="35">
        <f t="shared" si="9"/>
        <v>6.3914692348428401</v>
      </c>
      <c r="F55" s="34">
        <f t="shared" si="9"/>
        <v>140783.9070161157</v>
      </c>
      <c r="G55" s="34">
        <f t="shared" si="9"/>
        <v>136627</v>
      </c>
      <c r="H55" s="34">
        <f t="shared" si="9"/>
        <v>4156.9070161156997</v>
      </c>
      <c r="I55" s="35">
        <f t="shared" si="9"/>
        <v>3.0425223536458386E-2</v>
      </c>
    </row>
    <row r="56" spans="1:9" ht="24" thickBot="1" x14ac:dyDescent="0.3">
      <c r="A56" s="36"/>
      <c r="B56" s="41"/>
      <c r="C56" s="41"/>
      <c r="D56" s="41"/>
      <c r="E56" s="42"/>
      <c r="F56" s="41"/>
      <c r="G56" s="41"/>
      <c r="H56" s="41"/>
      <c r="I56" s="42"/>
    </row>
    <row r="57" spans="1:9" s="26" customFormat="1" ht="15.75" thickBot="1" x14ac:dyDescent="0.3">
      <c r="A57" s="38" t="s">
        <v>139</v>
      </c>
      <c r="B57" s="39">
        <f t="shared" ref="B57:I59" si="10">B23</f>
        <v>190518.38307396861</v>
      </c>
      <c r="C57" s="39">
        <f t="shared" si="10"/>
        <v>85980.136502343521</v>
      </c>
      <c r="D57" s="39">
        <f t="shared" si="10"/>
        <v>104538.24657162509</v>
      </c>
      <c r="E57" s="40">
        <f t="shared" si="10"/>
        <v>1.2158418307323313</v>
      </c>
      <c r="F57" s="39">
        <f t="shared" si="10"/>
        <v>744559.82627282303</v>
      </c>
      <c r="G57" s="39">
        <f t="shared" si="10"/>
        <v>1026138</v>
      </c>
      <c r="H57" s="39">
        <f t="shared" si="10"/>
        <v>-281578.17372717697</v>
      </c>
      <c r="I57" s="40">
        <f t="shared" si="10"/>
        <v>-0.27440575607489143</v>
      </c>
    </row>
    <row r="58" spans="1:9" ht="15.75" thickBot="1" x14ac:dyDescent="0.3">
      <c r="A58" s="33" t="s">
        <v>140</v>
      </c>
      <c r="B58" s="34">
        <f t="shared" si="10"/>
        <v>13385.320255036964</v>
      </c>
      <c r="C58" s="34">
        <f t="shared" si="10"/>
        <v>7204</v>
      </c>
      <c r="D58" s="34">
        <f t="shared" si="10"/>
        <v>6181.3202550369642</v>
      </c>
      <c r="E58" s="35">
        <f t="shared" si="10"/>
        <v>0</v>
      </c>
      <c r="F58" s="34">
        <f t="shared" si="10"/>
        <v>-699.58697316101188</v>
      </c>
      <c r="G58" s="34">
        <f t="shared" si="10"/>
        <v>1291</v>
      </c>
      <c r="H58" s="34">
        <f t="shared" si="10"/>
        <v>-1990.5869731610119</v>
      </c>
      <c r="I58" s="35">
        <f t="shared" si="10"/>
        <v>-1.5418954091100014</v>
      </c>
    </row>
    <row r="59" spans="1:9" s="26" customFormat="1" ht="15.75" thickBot="1" x14ac:dyDescent="0.3">
      <c r="A59" s="38" t="s">
        <v>141</v>
      </c>
      <c r="B59" s="39">
        <f t="shared" si="10"/>
        <v>13385.320255036964</v>
      </c>
      <c r="C59" s="39">
        <f t="shared" si="10"/>
        <v>7204</v>
      </c>
      <c r="D59" s="39">
        <f t="shared" si="10"/>
        <v>6181.3202550369642</v>
      </c>
      <c r="E59" s="40">
        <f t="shared" si="10"/>
        <v>0</v>
      </c>
      <c r="F59" s="39">
        <f t="shared" si="10"/>
        <v>-699.58697316101188</v>
      </c>
      <c r="G59" s="39">
        <f t="shared" si="10"/>
        <v>1291</v>
      </c>
      <c r="H59" s="39">
        <f t="shared" si="10"/>
        <v>-1990.5869731610119</v>
      </c>
      <c r="I59" s="40">
        <f t="shared" si="10"/>
        <v>-1.5418954091100014</v>
      </c>
    </row>
    <row r="60" spans="1:9" ht="24" thickBot="1" x14ac:dyDescent="0.3">
      <c r="A60" s="33"/>
      <c r="B60" s="36"/>
      <c r="C60" s="36"/>
      <c r="D60" s="36"/>
      <c r="E60" s="37"/>
      <c r="F60" s="36"/>
      <c r="G60" s="36"/>
      <c r="H60" s="36"/>
      <c r="I60" s="37"/>
    </row>
    <row r="61" spans="1:9" s="26" customFormat="1" ht="15.75" thickBot="1" x14ac:dyDescent="0.3">
      <c r="A61" s="38" t="s">
        <v>142</v>
      </c>
      <c r="B61" s="39">
        <f t="shared" ref="B61:I61" si="11">B27</f>
        <v>203903.70332900557</v>
      </c>
      <c r="C61" s="39">
        <f t="shared" si="11"/>
        <v>93184.136502343521</v>
      </c>
      <c r="D61" s="39">
        <f t="shared" si="11"/>
        <v>110719.56682666205</v>
      </c>
      <c r="E61" s="40">
        <f t="shared" si="11"/>
        <v>1.1881804240776275</v>
      </c>
      <c r="F61" s="39">
        <f t="shared" si="11"/>
        <v>743860.23929966206</v>
      </c>
      <c r="G61" s="39">
        <f t="shared" si="11"/>
        <v>1027429</v>
      </c>
      <c r="H61" s="39">
        <f t="shared" si="11"/>
        <v>-283568.76070033794</v>
      </c>
      <c r="I61" s="40">
        <f t="shared" si="11"/>
        <v>-0.27599840057107394</v>
      </c>
    </row>
    <row r="62" spans="1:9" s="26" customFormat="1" ht="24" thickBot="1" x14ac:dyDescent="0.3">
      <c r="A62" s="38" t="s">
        <v>143</v>
      </c>
      <c r="B62" s="43"/>
      <c r="C62" s="43"/>
      <c r="D62" s="43"/>
      <c r="E62" s="44"/>
      <c r="F62" s="43"/>
      <c r="G62" s="43"/>
      <c r="H62" s="43"/>
      <c r="I62" s="44"/>
    </row>
    <row r="63" spans="1:9" ht="15.75" thickBot="1" x14ac:dyDescent="0.3">
      <c r="A63" s="33" t="s">
        <v>144</v>
      </c>
      <c r="B63" s="34">
        <f t="shared" ref="B63:I64" si="12">B29</f>
        <v>206587.54788913601</v>
      </c>
      <c r="C63" s="34">
        <f t="shared" si="12"/>
        <v>92667.220020785826</v>
      </c>
      <c r="D63" s="34">
        <f t="shared" si="12"/>
        <v>113920.32786835018</v>
      </c>
      <c r="E63" s="35">
        <f t="shared" si="12"/>
        <v>1.2293487151421738</v>
      </c>
      <c r="F63" s="34">
        <f t="shared" si="12"/>
        <v>751865.54788913601</v>
      </c>
      <c r="G63" s="34">
        <f t="shared" si="12"/>
        <v>1026013</v>
      </c>
      <c r="H63" s="34">
        <f t="shared" si="12"/>
        <v>-274147.45211086399</v>
      </c>
      <c r="I63" s="35">
        <f t="shared" si="12"/>
        <v>-0.26719686018682415</v>
      </c>
    </row>
    <row r="64" spans="1:9" ht="15.75" thickBot="1" x14ac:dyDescent="0.3">
      <c r="A64" s="33" t="s">
        <v>145</v>
      </c>
      <c r="B64" s="34">
        <f t="shared" si="12"/>
        <v>-2682.3085894736869</v>
      </c>
      <c r="C64" s="34">
        <f t="shared" si="12"/>
        <v>516.91648155769508</v>
      </c>
      <c r="D64" s="34">
        <f t="shared" si="12"/>
        <v>-3199.225071031382</v>
      </c>
      <c r="E64" s="35">
        <f t="shared" si="12"/>
        <v>-6.1890560374293342</v>
      </c>
      <c r="F64" s="34">
        <f t="shared" si="12"/>
        <v>-8005.3085894736869</v>
      </c>
      <c r="G64" s="34">
        <f t="shared" si="12"/>
        <v>1471</v>
      </c>
      <c r="H64" s="34">
        <f t="shared" si="12"/>
        <v>-9476.3085894736869</v>
      </c>
      <c r="I64" s="35">
        <f t="shared" si="12"/>
        <v>-6.4420860567462181</v>
      </c>
    </row>
    <row r="65" spans="1:9" ht="24" thickBot="1" x14ac:dyDescent="0.3">
      <c r="A65" s="36"/>
      <c r="B65" s="41"/>
      <c r="C65" s="41"/>
      <c r="D65" s="41"/>
      <c r="E65" s="42"/>
      <c r="F65" s="41"/>
      <c r="G65" s="41"/>
      <c r="H65" s="41"/>
      <c r="I65" s="42"/>
    </row>
    <row r="66" spans="1:9" s="26" customFormat="1" ht="15.75" thickBot="1" x14ac:dyDescent="0.3">
      <c r="A66" s="38" t="s">
        <v>146</v>
      </c>
      <c r="B66" s="39">
        <f t="shared" ref="B66:I66" si="13">B32</f>
        <v>51.923330783586728</v>
      </c>
      <c r="C66" s="39">
        <f t="shared" si="13"/>
        <v>28</v>
      </c>
      <c r="D66" s="39">
        <f t="shared" si="13"/>
        <v>23.923330783586728</v>
      </c>
      <c r="E66" s="40">
        <f t="shared" si="13"/>
        <v>0.85440467084238314</v>
      </c>
      <c r="F66" s="39">
        <f t="shared" si="13"/>
        <v>212.53515981546678</v>
      </c>
      <c r="G66" s="39">
        <f t="shared" si="13"/>
        <v>324</v>
      </c>
      <c r="H66" s="39">
        <f t="shared" si="13"/>
        <v>-111.46484018453322</v>
      </c>
      <c r="I66" s="40">
        <f t="shared" si="13"/>
        <v>-0.34402728452016423</v>
      </c>
    </row>
  </sheetData>
  <mergeCells count="4">
    <mergeCell ref="D3:E3"/>
    <mergeCell ref="H3:I3"/>
    <mergeCell ref="D37:E37"/>
    <mergeCell ref="H37:I37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szegmens PL</vt:lpstr>
      <vt:lpstr>consolidated BS</vt:lpstr>
      <vt:lpstr>consolidated PL</vt:lpstr>
      <vt:lpstr>'consolidated PL'!Nyomtatási_terület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Schilling Dániel</cp:lastModifiedBy>
  <dcterms:created xsi:type="dcterms:W3CDTF">2017-11-22T16:46:36Z</dcterms:created>
  <dcterms:modified xsi:type="dcterms:W3CDTF">2017-11-27T15:58:54Z</dcterms:modified>
</cp:coreProperties>
</file>